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45" activeTab="3"/>
  </bookViews>
  <sheets>
    <sheet name="ОФП" sheetId="1" r:id="rId1"/>
    <sheet name="ОПиУ" sheetId="2" r:id="rId2"/>
    <sheet name="Капитал" sheetId="3" r:id="rId3"/>
    <sheet name="ДДС" sheetId="4" r:id="rId4"/>
  </sheets>
  <externalReferences>
    <externalReference r:id="rId5"/>
  </externalReferences>
  <definedNames>
    <definedName name="OLE_LINK10" localSheetId="0">ОФП!#REF!</definedName>
    <definedName name="OLE_LINK11" localSheetId="0">ОФП!#REF!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4" l="1"/>
  <c r="C39" i="4"/>
  <c r="C40" i="4" s="1"/>
  <c r="C32" i="4"/>
  <c r="C24" i="4"/>
  <c r="C13" i="4"/>
  <c r="C16" i="4" s="1"/>
  <c r="D13" i="4"/>
  <c r="D16" i="4" s="1"/>
  <c r="D24" i="4"/>
  <c r="D37" i="4" l="1"/>
  <c r="D39" i="4" s="1"/>
  <c r="G18" i="3"/>
  <c r="G23" i="3" s="1"/>
  <c r="E18" i="3"/>
  <c r="C18" i="3"/>
  <c r="I12" i="3"/>
  <c r="K12" i="3" s="1"/>
  <c r="I10" i="3"/>
  <c r="G10" i="3"/>
  <c r="G14" i="3" s="1"/>
  <c r="E10" i="3"/>
  <c r="E14" i="3" s="1"/>
  <c r="C10" i="3"/>
  <c r="C14" i="3" s="1"/>
  <c r="K8" i="3"/>
  <c r="K10" i="3" s="1"/>
  <c r="C57" i="1"/>
  <c r="C21" i="1"/>
  <c r="D57" i="1"/>
  <c r="D33" i="1"/>
  <c r="D21" i="1"/>
  <c r="D12" i="1"/>
  <c r="C44" i="1"/>
  <c r="C43" i="1"/>
  <c r="C42" i="1"/>
  <c r="C40" i="1"/>
  <c r="C39" i="1"/>
  <c r="C41" i="1" l="1"/>
  <c r="K14" i="3"/>
  <c r="I14" i="3"/>
  <c r="C23" i="3"/>
  <c r="E23" i="3"/>
  <c r="I20" i="3"/>
  <c r="C10" i="2"/>
  <c r="D10" i="2"/>
  <c r="C12" i="1"/>
  <c r="C33" i="1"/>
  <c r="D24" i="1"/>
  <c r="D46" i="1"/>
  <c r="D60" i="1" s="1"/>
  <c r="D62" i="1" s="1"/>
  <c r="C18" i="2" l="1"/>
  <c r="D18" i="2"/>
  <c r="D23" i="2" s="1"/>
  <c r="D27" i="2" s="1"/>
  <c r="D31" i="2" s="1"/>
  <c r="C46" i="1"/>
  <c r="K20" i="3"/>
  <c r="C24" i="1"/>
  <c r="D63" i="1"/>
  <c r="C23" i="2" l="1"/>
  <c r="C60" i="1"/>
  <c r="C27" i="2" l="1"/>
  <c r="C62" i="1"/>
  <c r="C31" i="2" l="1"/>
  <c r="I16" i="3"/>
  <c r="C63" i="1"/>
  <c r="I18" i="3" l="1"/>
  <c r="I23" i="3" s="1"/>
  <c r="K16" i="3"/>
  <c r="K18" i="3" s="1"/>
  <c r="K23" i="3" s="1"/>
</calcChain>
</file>

<file path=xl/sharedStrings.xml><?xml version="1.0" encoding="utf-8"?>
<sst xmlns="http://schemas.openxmlformats.org/spreadsheetml/2006/main" count="151" uniqueCount="112">
  <si>
    <t>АО "МАНГИСТАУСКАЯ РЕГИОНАЛЬНАЯ ЭЛЕКТРОСЕТЕВАЯ КОМПАНИЯ"</t>
  </si>
  <si>
    <t>ПО СОСТОЯНИЮ НА 30 июня 2021 Г.</t>
  </si>
  <si>
    <t>в тыс.тенге</t>
  </si>
  <si>
    <t>Примечания</t>
  </si>
  <si>
    <t>30 июня 2021г.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</si>
  <si>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</si>
  <si>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</si>
  <si>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</si>
  <si>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</si>
  <si>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</si>
  <si>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Итого долгосрочные активы</t>
  </si>
  <si>
    <t>Краткосрочные активы</t>
  </si>
  <si>
    <t>Товарно-материальные запасы</t>
  </si>
  <si>
    <t>Предоплаты по налогу на прибыль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</si>
  <si>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</si>
  <si>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</si>
  <si>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</si>
  <si>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</t>
  </si>
  <si>
    <t>Капитал и резервы</t>
  </si>
  <si>
    <t>Акционерный капитал</t>
  </si>
  <si>
    <t>Собственные акции, выкупленные у акционеров</t>
  </si>
  <si>
    <t>Резерв по переоценке</t>
  </si>
  <si>
    <t>Нераспределенная прибыль</t>
  </si>
  <si>
    <t>Итого собственный капитал</t>
  </si>
  <si>
    <t>ОБЯЗАТЕЛЬСТВА</t>
  </si>
  <si>
    <t>Долгосрочные обязательства</t>
  </si>
  <si>
    <t>Займы долгосрочные</t>
  </si>
  <si>
    <t>Отложенный доход по корректировке справедливой стоимости займа</t>
  </si>
  <si>
    <t>Доходы будущих периодов по займу от потребителей</t>
  </si>
  <si>
    <t>Привилегированные акции</t>
  </si>
  <si>
    <t>Обязательство по отсроченному налогу на прибыль</t>
  </si>
  <si>
    <t>Долгосрочные вознаграждения работникам</t>
  </si>
  <si>
    <t>Итого долгосрочные обязательства</t>
  </si>
  <si>
    <t>Краткосрочные обязательства</t>
  </si>
  <si>
    <t>Займы краткосрочные</t>
  </si>
  <si>
    <t>Авансы от покупателей</t>
  </si>
  <si>
    <t>Оценочное обязательство на приобретение основных средств</t>
  </si>
  <si>
    <t xml:space="preserve">Обязательство по налогам к уплате, кроме налога на прибыль </t>
  </si>
  <si>
    <t>Доходы будущих периодов по займу от потребителей (тч)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</si>
  <si>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</si>
  <si>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</si>
  <si>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</si>
  <si>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t>проверка</t>
  </si>
  <si>
    <t>ОТЧЕТ О ФИНАНСОВОМ ПОЛОЖЕНИИ(неаудировано)</t>
  </si>
  <si>
    <t>Торговая кредиторская задолженность и прочие текущие обязательства</t>
  </si>
  <si>
    <t>-</t>
  </si>
  <si>
    <t>Торговая дебиторская задолженность по основной деятельности и прочие текущие активы</t>
  </si>
  <si>
    <t>В тысячах тенге</t>
  </si>
  <si>
    <t>Примечание</t>
  </si>
  <si>
    <t>Выручка</t>
  </si>
  <si>
    <t>Себестоимость продаж</t>
  </si>
  <si>
    <t>Валовая прибыль</t>
  </si>
  <si>
    <t>Резервы под ожидаемые кредитные убытки</t>
  </si>
  <si>
    <t>Расходы по реализации</t>
  </si>
  <si>
    <t>Чистый (убыток)/доход  от курсовой разницы, нетто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</si>
  <si>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</si>
  <si>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</si>
  <si>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</si>
  <si>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</si>
  <si>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</si>
  <si>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год</t>
  </si>
  <si>
    <t>Итого совокупный доход за год</t>
  </si>
  <si>
    <t>Прибыль на акцию, причитающаяся акционерам Компании, базовая и разводненная (в тенге на акцию)</t>
  </si>
  <si>
    <t>Простые акции</t>
  </si>
  <si>
    <r>
      <t>Прочий совокупный доход, за вычетом налога на прибыль</t>
    </r>
    <r>
      <rPr>
        <sz val="8"/>
        <color theme="1"/>
        <rFont val="Arial"/>
        <family val="2"/>
        <charset val="204"/>
      </rPr>
      <t> </t>
    </r>
  </si>
  <si>
    <t>ОТЧЕТ О ПРИБЫЛЯХ И УБЫТКАХ И ПРОЧЕМ СОВОКУПНОМ ДОХОДЕ(Неаудировано)</t>
  </si>
  <si>
    <t>6 месяцев, закончившихся 30 июня 2021 г.</t>
  </si>
  <si>
    <t>6 месяцев, закончившихся 30 июня 2020 г.</t>
  </si>
  <si>
    <t>Административные расходы</t>
  </si>
  <si>
    <t>Прочие (расходы)/доходы  нетто</t>
  </si>
  <si>
    <t>От имени руководства Компании:</t>
  </si>
  <si>
    <t>Махамбет А. К.</t>
  </si>
  <si>
    <t>Ожакаева Ж. Д.</t>
  </si>
  <si>
    <t>Председатель Правления</t>
  </si>
  <si>
    <t xml:space="preserve">                                       </t>
  </si>
  <si>
    <t>Главный бухгалтер</t>
  </si>
  <si>
    <t xml:space="preserve">Нераспределенная прибыль
</t>
  </si>
  <si>
    <t xml:space="preserve">Итого капитал
</t>
  </si>
  <si>
    <t>1 января 2020 г.</t>
  </si>
  <si>
    <t>Итого прибыль и прочий совокупный доход за год</t>
  </si>
  <si>
    <t>Амортизация резерва по переоценке</t>
  </si>
  <si>
    <t>31 декабря 2020 г.</t>
  </si>
  <si>
    <t>30 июня 2021 г.</t>
  </si>
  <si>
    <t xml:space="preserve">ОТЧЕТ ОБ ИЗМЕНЕНИЯХ В СОБСТВЕННОМ КАПИТАЛЕ (неаудировано)
ЗА 6 МЕСЯЦЕВ, ЗАКОНЧИВШИХСЯ 30 ИЮНЯ 2021 Г.
</t>
  </si>
  <si>
    <t>Акционерныйкапитал</t>
  </si>
  <si>
    <t>ОПЕРАЦИОННАЯ ДЕЯТЕЛЬНОСТЬ</t>
  </si>
  <si>
    <t>Средства, полученные от покупателей</t>
  </si>
  <si>
    <t>Прочие поступления</t>
  </si>
  <si>
    <t>Платежи поставщикам и работникам</t>
  </si>
  <si>
    <t>Платежи по аренде</t>
  </si>
  <si>
    <t>Прочие выплаты</t>
  </si>
  <si>
    <t xml:space="preserve">Денежные средства, полученные от операционной деятельности </t>
  </si>
  <si>
    <t>Другие платежи в бюджет</t>
  </si>
  <si>
    <t>Налог на прибыль</t>
  </si>
  <si>
    <t>Чистые денежные средства, полученные от операционной деятельности</t>
  </si>
  <si>
    <t>ИНВЕСТИЦИОННАЯ ДЕЯТЕЛЬНОСТЬ</t>
  </si>
  <si>
    <t>Приобретение основных средств</t>
  </si>
  <si>
    <t>Долгосрочные авансы выданные на реконструкцию и модернизацию основных средств</t>
  </si>
  <si>
    <t>Вклад в денежные средства, ограниченные в использовании</t>
  </si>
  <si>
    <t>Проценты полученные</t>
  </si>
  <si>
    <t>Чистые денежные средства использованные в инвестиционной деятельности</t>
  </si>
  <si>
    <t>ФИНАНСОВАЯ ДЕЯТЕЛЬНОСТЬ</t>
  </si>
  <si>
    <t>Погашение займов</t>
  </si>
  <si>
    <t>Проценты уплаченные</t>
  </si>
  <si>
    <t>Выплата дивидендов</t>
  </si>
  <si>
    <t>Чистые денежные средства использованные в финансовой деятельности</t>
  </si>
  <si>
    <t>Влияния изменения обменных курсов на денежные средства и их эквиваленты</t>
  </si>
  <si>
    <t>Изменение в резерве ожидаемых кредитных убытков</t>
  </si>
  <si>
    <t>Чистое увеличение/(уменьшение)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</si>
  <si>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</si>
  <si>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</si>
  <si>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ОТЧЕТ О ДВИЖЕНИИ ДЕНЕЖНЫХ СРЕДСТВ (неаудировано)                                                                                                                                                                                ЗА 6 МЕСЯЦЕВ, ЗАКОНЧИВШИХСЯ 30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</si>
</sst>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* #,##0.00_);_([$€-2]* \(#,##0.00\);_([$€-2]* &quot;-&quot;??_)"/>
    <numFmt numFmtId="165" formatCode="_-* #,##0.00_р_._-;\-* #,##0.00_р_._-;_-* &quot;-&quot;??_р_._-;_-@_-"/>
    <numFmt numFmtId="166" formatCode="_(* #,##0_);_(* \(#,##0\);_(* &quot;-&quot;_);_(@_)"/>
    <numFmt numFmtId="172" formatCode="_(* #,##0_);_(* \(#,##0\);_(* &quot;-&quot;??_);_(@_)"/>
    <numFmt numFmtId="173" formatCode="#,##0,"/>
  </numFmts>
  <fonts count="43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theme="1"/>
      <name val="Arial Narrow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фкшфд"/>
      <charset val="204"/>
    </font>
    <font>
      <b/>
      <sz val="10"/>
      <name val="Arial"/>
      <family val="2"/>
      <charset val="204"/>
    </font>
    <font>
      <sz val="8"/>
      <color theme="1"/>
      <name val="Verdana"/>
      <family val="2"/>
      <charset val="204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b/>
      <sz val="8"/>
      <color rgb="FF00B0F0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sz val="8"/>
      <color rgb="FF000000"/>
      <name val="Calibri"/>
      <family val="2"/>
      <charset val="204"/>
      <scheme val="minor"/>
    </font>
    <font>
      <sz val="8"/>
      <name val="фкшфд"/>
    </font>
    <font>
      <b/>
      <sz val="8"/>
      <color rgb="FF000000"/>
      <name val="Arial"/>
      <family val="2"/>
      <charset val="204"/>
    </font>
    <font>
      <b/>
      <sz val="8"/>
      <color theme="1"/>
      <name val="фкшфд"/>
    </font>
    <font>
      <b/>
      <sz val="8"/>
      <name val="фкшфд"/>
    </font>
    <font>
      <sz val="8"/>
      <color theme="1"/>
      <name val="фкшфд"/>
    </font>
    <font>
      <sz val="8"/>
      <color rgb="FF000000"/>
      <name val="Arial"/>
      <family val="2"/>
      <charset val="204"/>
    </font>
    <font>
      <sz val="10"/>
      <name val="Arial"/>
      <family val="2"/>
    </font>
    <font>
      <sz val="8"/>
      <color theme="1"/>
      <name val="фкшфд"/>
      <charset val="204"/>
    </font>
    <font>
      <b/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2" fillId="0" borderId="0"/>
    <xf numFmtId="164" fontId="7" fillId="0" borderId="0"/>
    <xf numFmtId="165" fontId="10" fillId="0" borderId="0" applyFont="0" applyFill="0" applyBorder="0" applyAlignment="0" applyProtection="0"/>
    <xf numFmtId="164" fontId="7" fillId="0" borderId="0"/>
    <xf numFmtId="0" fontId="21" fillId="0" borderId="0"/>
    <xf numFmtId="0" fontId="10" fillId="0" borderId="0"/>
    <xf numFmtId="0" fontId="40" fillId="0" borderId="0"/>
  </cellStyleXfs>
  <cellXfs count="170">
    <xf numFmtId="0" fontId="0" fillId="0" borderId="0" xfId="0"/>
    <xf numFmtId="164" fontId="3" fillId="0" borderId="0" xfId="1" applyFont="1" applyFill="1" applyBorder="1" applyAlignment="1"/>
    <xf numFmtId="164" fontId="3" fillId="0" borderId="0" xfId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/>
    <xf numFmtId="164" fontId="6" fillId="0" borderId="0" xfId="1" applyFont="1" applyFill="1" applyBorder="1" applyAlignment="1">
      <alignment horizontal="center"/>
    </xf>
    <xf numFmtId="164" fontId="8" fillId="0" borderId="1" xfId="2" applyFont="1" applyFill="1" applyBorder="1" applyAlignment="1">
      <alignment wrapText="1"/>
    </xf>
    <xf numFmtId="164" fontId="1" fillId="0" borderId="0" xfId="1" applyFont="1" applyFill="1" applyBorder="1" applyAlignment="1">
      <alignment vertical="center"/>
    </xf>
    <xf numFmtId="15" fontId="1" fillId="0" borderId="1" xfId="2" quotePrefix="1" applyNumberFormat="1" applyFont="1" applyFill="1" applyBorder="1" applyAlignment="1">
      <alignment horizontal="center" wrapText="1"/>
    </xf>
    <xf numFmtId="0" fontId="1" fillId="0" borderId="0" xfId="0" applyFont="1" applyAlignment="1"/>
    <xf numFmtId="164" fontId="1" fillId="0" borderId="0" xfId="2" applyFont="1" applyFill="1" applyAlignment="1">
      <alignment horizontal="center" vertical="top" wrapText="1"/>
    </xf>
    <xf numFmtId="0" fontId="9" fillId="0" borderId="0" xfId="0" applyFont="1" applyAlignment="1"/>
    <xf numFmtId="164" fontId="3" fillId="0" borderId="0" xfId="2" applyFont="1" applyFill="1" applyAlignment="1">
      <alignment horizontal="center" wrapText="1"/>
    </xf>
    <xf numFmtId="0" fontId="3" fillId="0" borderId="0" xfId="0" applyFont="1"/>
    <xf numFmtId="166" fontId="3" fillId="0" borderId="0" xfId="3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1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horizontal="right" wrapText="1"/>
    </xf>
    <xf numFmtId="0" fontId="4" fillId="0" borderId="0" xfId="0" applyFont="1" applyAlignment="1"/>
    <xf numFmtId="3" fontId="1" fillId="0" borderId="1" xfId="0" applyNumberFormat="1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2" applyNumberFormat="1" applyFont="1" applyFill="1" applyBorder="1" applyAlignment="1">
      <alignment horizontal="right" vertical="top" wrapText="1"/>
    </xf>
    <xf numFmtId="0" fontId="11" fillId="0" borderId="0" xfId="0" applyFont="1" applyAlignment="1"/>
    <xf numFmtId="3" fontId="12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/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3" xfId="0" applyFont="1" applyBorder="1"/>
    <xf numFmtId="3" fontId="3" fillId="0" borderId="3" xfId="0" applyNumberFormat="1" applyFont="1" applyFill="1" applyBorder="1" applyAlignment="1">
      <alignment horizontal="right"/>
    </xf>
    <xf numFmtId="0" fontId="3" fillId="0" borderId="0" xfId="0" applyFont="1" applyBorder="1"/>
    <xf numFmtId="3" fontId="1" fillId="0" borderId="0" xfId="2" applyNumberFormat="1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 applyAlignment="1"/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Border="1" applyAlignment="1">
      <alignment wrapText="1"/>
    </xf>
    <xf numFmtId="3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1" fillId="0" borderId="2" xfId="0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1" applyNumberFormat="1" applyFont="1" applyFill="1" applyBorder="1"/>
    <xf numFmtId="164" fontId="16" fillId="0" borderId="1" xfId="4" applyFont="1" applyBorder="1" applyAlignment="1">
      <alignment horizontal="left"/>
    </xf>
    <xf numFmtId="164" fontId="16" fillId="0" borderId="1" xfId="4" applyFont="1" applyBorder="1" applyAlignment="1">
      <alignment horizontal="center"/>
    </xf>
    <xf numFmtId="164" fontId="17" fillId="0" borderId="0" xfId="4" applyFont="1" applyAlignment="1">
      <alignment horizontal="center"/>
    </xf>
    <xf numFmtId="172" fontId="11" fillId="0" borderId="0" xfId="4" applyNumberFormat="1" applyFont="1" applyAlignment="1">
      <alignment horizontal="center" vertical="top" wrapText="1"/>
    </xf>
    <xf numFmtId="164" fontId="17" fillId="0" borderId="0" xfId="4" applyFont="1" applyAlignment="1"/>
    <xf numFmtId="0" fontId="17" fillId="0" borderId="0" xfId="4" applyNumberFormat="1" applyFont="1" applyAlignment="1">
      <alignment horizontal="center"/>
    </xf>
    <xf numFmtId="3" fontId="18" fillId="0" borderId="0" xfId="0" applyNumberFormat="1" applyFont="1" applyFill="1" applyBorder="1" applyAlignment="1"/>
    <xf numFmtId="164" fontId="17" fillId="0" borderId="1" xfId="4" applyFont="1" applyBorder="1" applyAlignment="1"/>
    <xf numFmtId="0" fontId="17" fillId="0" borderId="1" xfId="4" applyNumberFormat="1" applyFont="1" applyBorder="1" applyAlignment="1">
      <alignment horizontal="center"/>
    </xf>
    <xf numFmtId="3" fontId="18" fillId="0" borderId="1" xfId="0" applyNumberFormat="1" applyFont="1" applyFill="1" applyBorder="1" applyAlignment="1"/>
    <xf numFmtId="164" fontId="17" fillId="0" borderId="0" xfId="4" applyFont="1" applyBorder="1" applyAlignment="1"/>
    <xf numFmtId="0" fontId="17" fillId="0" borderId="0" xfId="4" applyNumberFormat="1" applyFont="1" applyBorder="1" applyAlignment="1">
      <alignment horizontal="center"/>
    </xf>
    <xf numFmtId="164" fontId="19" fillId="0" borderId="0" xfId="4" applyFont="1" applyBorder="1" applyAlignment="1"/>
    <xf numFmtId="0" fontId="19" fillId="0" borderId="0" xfId="4" applyNumberFormat="1" applyFont="1" applyBorder="1" applyAlignment="1">
      <alignment horizontal="center"/>
    </xf>
    <xf numFmtId="3" fontId="11" fillId="0" borderId="0" xfId="4" applyNumberFormat="1" applyFont="1" applyFill="1" applyBorder="1" applyAlignment="1">
      <alignment vertical="center"/>
    </xf>
    <xf numFmtId="3" fontId="19" fillId="0" borderId="0" xfId="4" applyNumberFormat="1" applyFont="1" applyFill="1" applyAlignment="1">
      <alignment vertical="center"/>
    </xf>
    <xf numFmtId="164" fontId="17" fillId="0" borderId="0" xfId="4" applyFont="1" applyFill="1" applyAlignment="1"/>
    <xf numFmtId="0" fontId="17" fillId="0" borderId="0" xfId="4" applyNumberFormat="1" applyFont="1" applyFill="1" applyAlignment="1">
      <alignment horizontal="center"/>
    </xf>
    <xf numFmtId="164" fontId="17" fillId="0" borderId="0" xfId="4" applyFont="1" applyFill="1" applyBorder="1" applyAlignment="1"/>
    <xf numFmtId="0" fontId="17" fillId="0" borderId="0" xfId="4" applyNumberFormat="1" applyFont="1" applyFill="1" applyBorder="1" applyAlignment="1">
      <alignment horizontal="center"/>
    </xf>
    <xf numFmtId="166" fontId="4" fillId="0" borderId="1" xfId="0" applyNumberFormat="1" applyFont="1" applyBorder="1"/>
    <xf numFmtId="166" fontId="4" fillId="0" borderId="0" xfId="0" applyNumberFormat="1" applyFont="1"/>
    <xf numFmtId="3" fontId="17" fillId="0" borderId="0" xfId="4" applyNumberFormat="1" applyFont="1" applyFill="1" applyAlignment="1">
      <alignment vertical="center"/>
    </xf>
    <xf numFmtId="164" fontId="19" fillId="0" borderId="0" xfId="4" applyFont="1" applyAlignment="1"/>
    <xf numFmtId="0" fontId="19" fillId="0" borderId="0" xfId="4" applyNumberFormat="1" applyFont="1" applyAlignment="1">
      <alignment horizontal="center"/>
    </xf>
    <xf numFmtId="164" fontId="19" fillId="0" borderId="3" xfId="4" applyFont="1" applyBorder="1" applyAlignment="1"/>
    <xf numFmtId="0" fontId="19" fillId="0" borderId="3" xfId="4" applyNumberFormat="1" applyFont="1" applyBorder="1" applyAlignment="1">
      <alignment horizontal="center"/>
    </xf>
    <xf numFmtId="3" fontId="11" fillId="0" borderId="3" xfId="4" applyNumberFormat="1" applyFont="1" applyFill="1" applyBorder="1" applyAlignment="1">
      <alignment vertical="center"/>
    </xf>
    <xf numFmtId="3" fontId="17" fillId="0" borderId="0" xfId="4" applyNumberFormat="1" applyFont="1" applyFill="1" applyAlignment="1">
      <alignment horizontal="center"/>
    </xf>
    <xf numFmtId="0" fontId="20" fillId="2" borderId="0" xfId="0" applyFont="1" applyFill="1"/>
    <xf numFmtId="0" fontId="15" fillId="0" borderId="0" xfId="1" applyNumberFormat="1" applyFont="1" applyFill="1" applyBorder="1" applyAlignment="1">
      <alignment horizontal="center"/>
    </xf>
    <xf numFmtId="0" fontId="4" fillId="0" borderId="0" xfId="0" applyFont="1"/>
    <xf numFmtId="3" fontId="15" fillId="0" borderId="0" xfId="1" applyNumberFormat="1" applyFont="1" applyFill="1" applyBorder="1"/>
    <xf numFmtId="172" fontId="15" fillId="0" borderId="0" xfId="1" applyNumberFormat="1" applyFont="1" applyFill="1" applyBorder="1"/>
    <xf numFmtId="0" fontId="5" fillId="2" borderId="0" xfId="0" applyFont="1" applyFill="1"/>
    <xf numFmtId="0" fontId="17" fillId="0" borderId="0" xfId="5" applyNumberFormat="1" applyFont="1" applyAlignment="1">
      <alignment horizontal="center"/>
    </xf>
    <xf numFmtId="2" fontId="22" fillId="0" borderId="0" xfId="5" applyNumberFormat="1" applyFont="1"/>
    <xf numFmtId="0" fontId="23" fillId="0" borderId="0" xfId="5" applyFont="1" applyAlignment="1">
      <alignment horizontal="left"/>
    </xf>
    <xf numFmtId="0" fontId="21" fillId="0" borderId="0" xfId="5"/>
    <xf numFmtId="0" fontId="24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 indent="3"/>
    </xf>
    <xf numFmtId="0" fontId="27" fillId="0" borderId="0" xfId="0" applyFont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 indent="3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 indent="3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5" fillId="0" borderId="0" xfId="0" applyFont="1" applyBorder="1"/>
    <xf numFmtId="0" fontId="30" fillId="0" borderId="0" xfId="0" applyFont="1" applyAlignment="1">
      <alignment horizontal="center"/>
    </xf>
    <xf numFmtId="0" fontId="31" fillId="0" borderId="0" xfId="0" applyFont="1" applyFill="1" applyAlignment="1">
      <alignment horizontal="left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66" fontId="5" fillId="0" borderId="0" xfId="0" applyNumberFormat="1" applyFont="1" applyAlignment="1">
      <alignment vertical="center"/>
    </xf>
    <xf numFmtId="166" fontId="32" fillId="0" borderId="0" xfId="0" applyNumberFormat="1" applyFont="1" applyBorder="1" applyAlignment="1">
      <alignment horizontal="left" vertical="center"/>
    </xf>
    <xf numFmtId="0" fontId="4" fillId="2" borderId="0" xfId="0" applyFont="1" applyFill="1"/>
    <xf numFmtId="166" fontId="4" fillId="0" borderId="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166" fontId="5" fillId="0" borderId="1" xfId="0" applyNumberFormat="1" applyFont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14" fillId="0" borderId="0" xfId="0" applyNumberFormat="1" applyFont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166" fontId="4" fillId="0" borderId="5" xfId="0" applyNumberFormat="1" applyFont="1" applyBorder="1" applyAlignment="1">
      <alignment vertical="center"/>
    </xf>
    <xf numFmtId="166" fontId="14" fillId="0" borderId="0" xfId="0" applyNumberFormat="1" applyFont="1" applyAlignment="1"/>
    <xf numFmtId="166" fontId="14" fillId="0" borderId="0" xfId="0" applyNumberFormat="1" applyFont="1" applyBorder="1" applyAlignment="1"/>
    <xf numFmtId="166" fontId="14" fillId="0" borderId="0" xfId="0" applyNumberFormat="1" applyFont="1" applyFill="1" applyBorder="1" applyAlignment="1"/>
    <xf numFmtId="0" fontId="4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0" fontId="34" fillId="0" borderId="0" xfId="1" applyNumberFormat="1" applyFont="1" applyFill="1" applyBorder="1" applyAlignment="1"/>
    <xf numFmtId="0" fontId="35" fillId="0" borderId="0" xfId="0" applyFont="1"/>
    <xf numFmtId="0" fontId="34" fillId="0" borderId="1" xfId="6" applyNumberFormat="1" applyFont="1" applyFill="1" applyBorder="1" applyAlignment="1">
      <alignment vertical="center"/>
    </xf>
    <xf numFmtId="0" fontId="34" fillId="0" borderId="0" xfId="6" applyNumberFormat="1" applyFont="1" applyFill="1" applyBorder="1" applyAlignment="1"/>
    <xf numFmtId="3" fontId="38" fillId="0" borderId="0" xfId="6" applyNumberFormat="1" applyFont="1" applyFill="1" applyBorder="1" applyAlignment="1"/>
    <xf numFmtId="0" fontId="39" fillId="0" borderId="0" xfId="0" applyFont="1"/>
    <xf numFmtId="3" fontId="38" fillId="0" borderId="1" xfId="6" applyNumberFormat="1" applyFont="1" applyFill="1" applyBorder="1" applyAlignment="1"/>
    <xf numFmtId="0" fontId="1" fillId="0" borderId="0" xfId="0" applyFont="1"/>
    <xf numFmtId="0" fontId="37" fillId="0" borderId="0" xfId="6" applyNumberFormat="1" applyFont="1" applyFill="1" applyBorder="1" applyAlignment="1"/>
    <xf numFmtId="3" fontId="37" fillId="0" borderId="1" xfId="6" applyNumberFormat="1" applyFont="1" applyFill="1" applyBorder="1" applyAlignment="1"/>
    <xf numFmtId="0" fontId="39" fillId="0" borderId="0" xfId="0" applyFont="1" applyFill="1"/>
    <xf numFmtId="0" fontId="3" fillId="0" borderId="0" xfId="0" applyFont="1" applyFill="1"/>
    <xf numFmtId="3" fontId="37" fillId="0" borderId="0" xfId="6" applyNumberFormat="1" applyFont="1" applyFill="1" applyBorder="1" applyAlignment="1"/>
    <xf numFmtId="0" fontId="1" fillId="0" borderId="0" xfId="7" applyFont="1" applyFill="1" applyAlignment="1">
      <alignment vertical="center"/>
    </xf>
    <xf numFmtId="0" fontId="37" fillId="0" borderId="0" xfId="6" applyNumberFormat="1" applyFont="1" applyFill="1" applyBorder="1" applyAlignment="1">
      <alignment horizontal="center" vertical="top"/>
    </xf>
    <xf numFmtId="3" fontId="36" fillId="0" borderId="0" xfId="6" applyNumberFormat="1" applyFont="1" applyFill="1" applyBorder="1" applyAlignment="1"/>
    <xf numFmtId="3" fontId="41" fillId="0" borderId="0" xfId="6" applyNumberFormat="1" applyFont="1" applyFill="1" applyBorder="1" applyAlignment="1"/>
    <xf numFmtId="0" fontId="34" fillId="0" borderId="0" xfId="6" applyNumberFormat="1" applyFont="1" applyFill="1" applyBorder="1" applyAlignment="1">
      <alignment wrapText="1"/>
    </xf>
    <xf numFmtId="166" fontId="1" fillId="0" borderId="7" xfId="0" applyNumberFormat="1" applyFont="1" applyBorder="1"/>
    <xf numFmtId="0" fontId="34" fillId="0" borderId="0" xfId="6" applyNumberFormat="1" applyFont="1" applyFill="1" applyBorder="1" applyAlignment="1">
      <alignment horizontal="center"/>
    </xf>
    <xf numFmtId="166" fontId="3" fillId="0" borderId="7" xfId="0" applyNumberFormat="1" applyFont="1" applyBorder="1"/>
    <xf numFmtId="173" fontId="34" fillId="0" borderId="0" xfId="1" applyNumberFormat="1" applyFont="1" applyFill="1" applyBorder="1" applyAlignment="1"/>
    <xf numFmtId="0" fontId="38" fillId="0" borderId="0" xfId="6" applyFont="1" applyFill="1" applyBorder="1" applyAlignment="1">
      <alignment horizontal="center" vertical="center"/>
    </xf>
    <xf numFmtId="0" fontId="35" fillId="0" borderId="1" xfId="0" applyFont="1" applyBorder="1"/>
    <xf numFmtId="166" fontId="42" fillId="0" borderId="0" xfId="0" applyNumberFormat="1" applyFont="1"/>
    <xf numFmtId="0" fontId="1" fillId="0" borderId="0" xfId="0" applyFont="1" applyAlignment="1">
      <alignment horizontal="left" wrapText="1"/>
    </xf>
    <xf numFmtId="3" fontId="14" fillId="0" borderId="0" xfId="1" applyNumberFormat="1" applyFont="1" applyFill="1" applyBorder="1" applyAlignment="1">
      <alignment horizontal="right"/>
    </xf>
    <xf numFmtId="0" fontId="15" fillId="0" borderId="0" xfId="1" applyNumberFormat="1" applyFont="1" applyFill="1" applyBorder="1" applyAlignment="1">
      <alignment horizontal="right"/>
    </xf>
    <xf numFmtId="0" fontId="28" fillId="0" borderId="6" xfId="0" applyFont="1" applyBorder="1" applyAlignment="1">
      <alignment horizontal="left" vertical="center" wrapText="1"/>
    </xf>
  </cellXfs>
  <cellStyles count="8">
    <cellStyle name="Normal 10" xfId="6"/>
    <cellStyle name="Normal 2 2 2" xfId="7"/>
    <cellStyle name="Normal 7" xfId="4"/>
    <cellStyle name="Normal 8" xfId="2"/>
    <cellStyle name="Обычный" xfId="0" builtinId="0"/>
    <cellStyle name="Обычный 2 2" xfId="1"/>
    <cellStyle name="Обычный_ОПУ" xfId="5"/>
    <cellStyle name="Финансовый 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41;&#1059;\&#1060;&#1080;&#1085;&#1072;&#1085;&#1089;&#1086;&#1074;&#1072;&#1103;%20&#1086;&#1090;&#1095;&#1077;&#1090;&#1085;&#1086;&#1089;&#1090;&#1100;\&#1050;&#1072;&#1089;&#1077;\2%20&#1082;&#1074;&#1072;&#1088;&#1090;&#1072;&#1083;%202021\&#1055;&#1072;&#1082;&#1077;&#1090;%20&#1076;&#1083;&#1103;%20&#1082;&#1086;&#1085;&#1089;&#1086;&#1083;&#1080;&#1076;&#1072;&#1094;&#1080;&#1080;%206%20&#1084;&#1077;&#1089;%202021&#1075;%20&#1052;&#1056;&#106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ОСВ 0621"/>
      <sheetName val="ОФП Ф1"/>
      <sheetName val="ОФП"/>
      <sheetName val="ОПУ Ф2"/>
      <sheetName val="ОПУ"/>
      <sheetName val="ДДС Ф3"/>
      <sheetName val="Капитал"/>
      <sheetName val="ДДС"/>
      <sheetName val="Капитал Ф4"/>
      <sheetName val="17 Выручка"/>
      <sheetName val="18"/>
      <sheetName val="19 Адм.расходы"/>
      <sheetName val="20 Расходы по реализации"/>
      <sheetName val="11"/>
      <sheetName val="12"/>
      <sheetName val="50"/>
      <sheetName val="15"/>
      <sheetName val="17"/>
      <sheetName val="19"/>
      <sheetName val="22"/>
      <sheetName val="Лист1"/>
      <sheetName val="22 Фин.доходы"/>
      <sheetName val="23 Фин.расходы"/>
      <sheetName val="21 Курсовая разница"/>
      <sheetName val="Прочие доходы-расходы"/>
      <sheetName val="Прочие доходы-расходы 6 мц 2020"/>
      <sheetName val="7 ОС"/>
      <sheetName val="8 Прочие долгосрочные активы"/>
      <sheetName val="9 ДЗ"/>
      <sheetName val="ТМЗ"/>
      <sheetName val="10 Предоп по налогу на прибыль"/>
      <sheetName val="11 Денежные Средства"/>
      <sheetName val="12 АК"/>
      <sheetName val="13 Займы"/>
      <sheetName val="14 КЗ"/>
      <sheetName val="15 Авансы от покупателей"/>
      <sheetName val="Прочие долгоср обяз"/>
      <sheetName val="24 Налог на прибыль"/>
      <sheetName val="прочие налоги к уплате"/>
      <sheetName val="25 Прибыль на акцию"/>
      <sheetName val="Расчет БС акции"/>
      <sheetName val="Связанные стороны"/>
    </sheetNames>
    <sheetDataSet>
      <sheetData sheetId="0"/>
      <sheetData sheetId="1">
        <row r="6">
          <cell r="F6">
            <v>3689765.9931399999</v>
          </cell>
          <cell r="G6">
            <v>0</v>
          </cell>
        </row>
        <row r="7">
          <cell r="F7">
            <v>1085.81834</v>
          </cell>
          <cell r="G7">
            <v>0</v>
          </cell>
          <cell r="I7" t="str">
            <v>Денежные средства и их эквиваленты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19776.381719999998</v>
          </cell>
          <cell r="G10">
            <v>0</v>
          </cell>
        </row>
        <row r="11">
          <cell r="F11">
            <v>19776.381719999998</v>
          </cell>
          <cell r="G11">
            <v>0</v>
          </cell>
          <cell r="I11" t="str">
            <v>Денежные средства и их эквиваленты</v>
          </cell>
        </row>
        <row r="12">
          <cell r="F12">
            <v>3676461.0060799997</v>
          </cell>
          <cell r="G12">
            <v>0</v>
          </cell>
        </row>
        <row r="13">
          <cell r="F13">
            <v>3313142.2218299997</v>
          </cell>
          <cell r="G13">
            <v>0</v>
          </cell>
          <cell r="I13" t="str">
            <v>Денежные средства и их эквиваленты</v>
          </cell>
        </row>
        <row r="14">
          <cell r="F14">
            <v>363318.78425000003</v>
          </cell>
          <cell r="G14">
            <v>0</v>
          </cell>
          <cell r="I14" t="str">
            <v>Дебиторская задолженность по основной деятельности и прочая дебиторская задолженность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7557.2129999999997</v>
          </cell>
          <cell r="I16" t="str">
            <v>Денежные средства и их эквиваленты</v>
          </cell>
        </row>
        <row r="17">
          <cell r="F17">
            <v>2127.6401499999997</v>
          </cell>
          <cell r="G17">
            <v>0</v>
          </cell>
        </row>
        <row r="18">
          <cell r="F18">
            <v>327.83024999999998</v>
          </cell>
          <cell r="G18">
            <v>0</v>
          </cell>
          <cell r="I18" t="str">
            <v>Дебиторская задолженность по основной деятельности и прочая дебиторская задолженность</v>
          </cell>
        </row>
        <row r="19">
          <cell r="F19">
            <v>1799.8099</v>
          </cell>
          <cell r="G19">
            <v>0</v>
          </cell>
          <cell r="I19" t="str">
            <v>Дебиторская задолженность по основной деятельности и прочая дебиторская задолженность</v>
          </cell>
        </row>
        <row r="20">
          <cell r="F20">
            <v>1033013.49511</v>
          </cell>
          <cell r="G20">
            <v>0</v>
          </cell>
          <cell r="I20" t="str">
            <v>Дебиторская задолженность по основной деятельности и прочая дебиторская задолженность</v>
          </cell>
        </row>
        <row r="21">
          <cell r="F21">
            <v>11968.115970000001</v>
          </cell>
          <cell r="G21">
            <v>0</v>
          </cell>
        </row>
        <row r="22">
          <cell r="F22">
            <v>16.33736</v>
          </cell>
          <cell r="G22">
            <v>0</v>
          </cell>
        </row>
        <row r="23">
          <cell r="F23">
            <v>1392976.1679</v>
          </cell>
          <cell r="G23">
            <v>0</v>
          </cell>
        </row>
        <row r="24">
          <cell r="F24">
            <v>1392976.1679</v>
          </cell>
          <cell r="G24">
            <v>0</v>
          </cell>
        </row>
        <row r="25">
          <cell r="F25">
            <v>5968.1962999999996</v>
          </cell>
          <cell r="G25">
            <v>0</v>
          </cell>
        </row>
        <row r="26">
          <cell r="F26">
            <v>2946.5059999999999</v>
          </cell>
          <cell r="G26">
            <v>0</v>
          </cell>
        </row>
        <row r="27">
          <cell r="F27">
            <v>3021.6902999999998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125</v>
          </cell>
          <cell r="G29">
            <v>0</v>
          </cell>
        </row>
        <row r="30">
          <cell r="F30">
            <v>35179.221119999995</v>
          </cell>
          <cell r="G30">
            <v>0</v>
          </cell>
        </row>
        <row r="31">
          <cell r="F31">
            <v>399.99559999999997</v>
          </cell>
          <cell r="G31">
            <v>0</v>
          </cell>
        </row>
        <row r="32">
          <cell r="F32">
            <v>33269.961710000003</v>
          </cell>
          <cell r="G32">
            <v>0</v>
          </cell>
        </row>
        <row r="33">
          <cell r="F33">
            <v>1509.2638100000001</v>
          </cell>
          <cell r="G33">
            <v>0</v>
          </cell>
        </row>
        <row r="34">
          <cell r="F34">
            <v>0</v>
          </cell>
          <cell r="G34">
            <v>413219.54354000004</v>
          </cell>
        </row>
        <row r="35">
          <cell r="F35">
            <v>0</v>
          </cell>
          <cell r="G35">
            <v>378993.60874</v>
          </cell>
        </row>
        <row r="36">
          <cell r="F36">
            <v>0</v>
          </cell>
          <cell r="G36">
            <v>34225.934799999995</v>
          </cell>
        </row>
        <row r="37">
          <cell r="F37">
            <v>283859.52098999999</v>
          </cell>
          <cell r="G37">
            <v>0</v>
          </cell>
          <cell r="I37" t="str">
            <v>Товарно-материальные запасы</v>
          </cell>
        </row>
        <row r="38">
          <cell r="F38">
            <v>283459.66313999996</v>
          </cell>
          <cell r="G38">
            <v>0</v>
          </cell>
        </row>
        <row r="39">
          <cell r="F39">
            <v>287184.17651999998</v>
          </cell>
          <cell r="G39">
            <v>0</v>
          </cell>
        </row>
        <row r="40">
          <cell r="F40">
            <v>15489.35169</v>
          </cell>
          <cell r="G40">
            <v>0</v>
          </cell>
        </row>
        <row r="41">
          <cell r="F41">
            <v>19511.533090000001</v>
          </cell>
          <cell r="G41">
            <v>0</v>
          </cell>
        </row>
        <row r="42">
          <cell r="F42">
            <v>11793.98127</v>
          </cell>
          <cell r="G42">
            <v>0</v>
          </cell>
        </row>
        <row r="43">
          <cell r="F43">
            <v>23624.723710000002</v>
          </cell>
          <cell r="G43">
            <v>0</v>
          </cell>
        </row>
        <row r="44">
          <cell r="F44">
            <v>-74144.103140000007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399.85784999999998</v>
          </cell>
          <cell r="G47">
            <v>0</v>
          </cell>
        </row>
        <row r="48">
          <cell r="F48">
            <v>586387.38623000006</v>
          </cell>
          <cell r="G48">
            <v>0</v>
          </cell>
        </row>
        <row r="49">
          <cell r="F49">
            <v>559883.86149000004</v>
          </cell>
          <cell r="G49">
            <v>0</v>
          </cell>
          <cell r="I49" t="str">
            <v>Предоплаты по налогу на прибыль</v>
          </cell>
        </row>
        <row r="50">
          <cell r="F50">
            <v>675.48145999999997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675.48145999999997</v>
          </cell>
          <cell r="G52">
            <v>0</v>
          </cell>
          <cell r="I52" t="str">
            <v>Дебиторская задолженность по основной деятельности и прочая дебиторская задолженность</v>
          </cell>
        </row>
        <row r="53">
          <cell r="F53">
            <v>25828.043280000002</v>
          </cell>
          <cell r="G53">
            <v>0</v>
          </cell>
          <cell r="I53" t="str">
            <v>Дебиторская задолженность по основной деятельности и прочая дебиторская задолженность</v>
          </cell>
        </row>
        <row r="54">
          <cell r="F54">
            <v>75327.165569999997</v>
          </cell>
          <cell r="G54">
            <v>0</v>
          </cell>
        </row>
        <row r="55">
          <cell r="F55">
            <v>56254.45076</v>
          </cell>
          <cell r="G55">
            <v>0</v>
          </cell>
          <cell r="I55" t="str">
            <v>Дебиторская задолженность по основной деятельности и прочая дебиторская задолженность</v>
          </cell>
        </row>
        <row r="56">
          <cell r="F56">
            <v>30779.27635</v>
          </cell>
          <cell r="G56">
            <v>0</v>
          </cell>
        </row>
        <row r="57">
          <cell r="F57">
            <v>25475.17441</v>
          </cell>
          <cell r="G57">
            <v>0</v>
          </cell>
        </row>
        <row r="58">
          <cell r="F58">
            <v>18810.802190000002</v>
          </cell>
          <cell r="G58">
            <v>0</v>
          </cell>
          <cell r="I58" t="str">
            <v>Дебиторская задолженность по основной деятельности и прочая дебиторская задолженность</v>
          </cell>
        </row>
        <row r="59">
          <cell r="F59">
            <v>261.91262</v>
          </cell>
          <cell r="G59">
            <v>0</v>
          </cell>
          <cell r="I59" t="str">
            <v>Дебиторская задолженность по основной деятельности и прочая дебиторская задолженность</v>
          </cell>
        </row>
        <row r="60">
          <cell r="F60">
            <v>310136.55858999997</v>
          </cell>
          <cell r="G60">
            <v>0</v>
          </cell>
        </row>
        <row r="61">
          <cell r="F61">
            <v>310136.55858999997</v>
          </cell>
          <cell r="G61">
            <v>0</v>
          </cell>
        </row>
        <row r="62">
          <cell r="F62">
            <v>310136.55858999997</v>
          </cell>
          <cell r="G62">
            <v>0</v>
          </cell>
          <cell r="I62" t="str">
            <v>Займы долгосрочные</v>
          </cell>
        </row>
        <row r="63">
          <cell r="F63">
            <v>49924435.708729997</v>
          </cell>
          <cell r="G63">
            <v>0</v>
          </cell>
          <cell r="I63" t="str">
            <v>Основные средства</v>
          </cell>
        </row>
        <row r="64">
          <cell r="F64">
            <v>58284542.765269995</v>
          </cell>
          <cell r="G64">
            <v>0</v>
          </cell>
        </row>
        <row r="65">
          <cell r="F65">
            <v>2435</v>
          </cell>
          <cell r="G65">
            <v>0</v>
          </cell>
        </row>
        <row r="66">
          <cell r="F66">
            <v>3264319.6463900004</v>
          </cell>
          <cell r="G66">
            <v>0</v>
          </cell>
        </row>
        <row r="67">
          <cell r="F67">
            <v>53902393.012029998</v>
          </cell>
          <cell r="G67">
            <v>0</v>
          </cell>
        </row>
        <row r="68">
          <cell r="F68">
            <v>786797.85714999994</v>
          </cell>
          <cell r="G68">
            <v>0</v>
          </cell>
        </row>
        <row r="69">
          <cell r="F69">
            <v>328597.24969999999</v>
          </cell>
          <cell r="G69">
            <v>0</v>
          </cell>
        </row>
        <row r="70">
          <cell r="F70">
            <v>0</v>
          </cell>
          <cell r="G70">
            <v>8360107.0565400003</v>
          </cell>
        </row>
        <row r="71">
          <cell r="F71">
            <v>0</v>
          </cell>
          <cell r="G71">
            <v>277060.59619999997</v>
          </cell>
        </row>
        <row r="72">
          <cell r="F72">
            <v>0</v>
          </cell>
          <cell r="G72">
            <v>7594370.2251700005</v>
          </cell>
        </row>
        <row r="73">
          <cell r="F73">
            <v>0</v>
          </cell>
          <cell r="G73">
            <v>300754.26263999997</v>
          </cell>
        </row>
        <row r="74">
          <cell r="F74">
            <v>0</v>
          </cell>
          <cell r="G74">
            <v>187921.97253</v>
          </cell>
        </row>
        <row r="75">
          <cell r="F75">
            <v>175218.99050000001</v>
          </cell>
          <cell r="G75">
            <v>0</v>
          </cell>
          <cell r="I75" t="str">
            <v>Нематериальные активы</v>
          </cell>
        </row>
        <row r="76">
          <cell r="F76">
            <v>597962.51459999999</v>
          </cell>
          <cell r="G76">
            <v>0</v>
          </cell>
        </row>
        <row r="77">
          <cell r="F77">
            <v>563111.72851000004</v>
          </cell>
          <cell r="G77">
            <v>0</v>
          </cell>
        </row>
        <row r="78">
          <cell r="F78">
            <v>29466.573039999999</v>
          </cell>
          <cell r="G78">
            <v>0</v>
          </cell>
        </row>
        <row r="79">
          <cell r="F79">
            <v>5384.2130499999994</v>
          </cell>
          <cell r="G79">
            <v>0</v>
          </cell>
        </row>
        <row r="80">
          <cell r="F80">
            <v>0</v>
          </cell>
          <cell r="G80">
            <v>422743.52410000004</v>
          </cell>
        </row>
        <row r="81">
          <cell r="F81">
            <v>0</v>
          </cell>
          <cell r="G81">
            <v>5419.5856199999998</v>
          </cell>
        </row>
        <row r="82">
          <cell r="F82">
            <v>0</v>
          </cell>
          <cell r="G82">
            <v>391761.95880000002</v>
          </cell>
        </row>
        <row r="83">
          <cell r="F83">
            <v>0</v>
          </cell>
          <cell r="G83">
            <v>20177.766629999998</v>
          </cell>
        </row>
        <row r="84">
          <cell r="F84">
            <v>0</v>
          </cell>
          <cell r="G84">
            <v>5384.2130499999994</v>
          </cell>
        </row>
        <row r="85">
          <cell r="F85">
            <v>2789917.0284300004</v>
          </cell>
          <cell r="G85">
            <v>0</v>
          </cell>
        </row>
        <row r="86">
          <cell r="F86">
            <v>207327.71593999999</v>
          </cell>
          <cell r="G86">
            <v>0</v>
          </cell>
          <cell r="I86" t="str">
            <v>Прочие долгосрочные активы</v>
          </cell>
        </row>
        <row r="87">
          <cell r="F87">
            <v>207327.71593999999</v>
          </cell>
          <cell r="G87">
            <v>0</v>
          </cell>
        </row>
        <row r="88">
          <cell r="F88">
            <v>155992.38031000001</v>
          </cell>
          <cell r="G88">
            <v>0</v>
          </cell>
          <cell r="I88" t="str">
            <v>Займы долгосрочные</v>
          </cell>
        </row>
        <row r="89">
          <cell r="F89">
            <v>2426596.93218</v>
          </cell>
          <cell r="G89">
            <v>0</v>
          </cell>
          <cell r="I89" t="str">
            <v>Основные средства</v>
          </cell>
        </row>
        <row r="90">
          <cell r="F90">
            <v>2511577.2666799999</v>
          </cell>
          <cell r="G90">
            <v>0</v>
          </cell>
        </row>
        <row r="91">
          <cell r="F91">
            <v>-84980.334499999997</v>
          </cell>
          <cell r="G91">
            <v>0</v>
          </cell>
        </row>
        <row r="92">
          <cell r="F92">
            <v>0</v>
          </cell>
          <cell r="G92">
            <v>2286148.5751299998</v>
          </cell>
        </row>
        <row r="93">
          <cell r="F93">
            <v>0</v>
          </cell>
          <cell r="G93">
            <v>1657910.875</v>
          </cell>
        </row>
        <row r="94">
          <cell r="F94">
            <v>0</v>
          </cell>
          <cell r="G94">
            <v>1657910.875</v>
          </cell>
          <cell r="I94" t="str">
            <v>Займы краткосрочные</v>
          </cell>
        </row>
        <row r="95">
          <cell r="F95">
            <v>0</v>
          </cell>
          <cell r="G95">
            <v>26578.482800000002</v>
          </cell>
          <cell r="I95" t="str">
            <v>Торговая кредиторская задолженность по основной дейтельности и прочая кредиторская задолженность</v>
          </cell>
        </row>
        <row r="96">
          <cell r="F96">
            <v>0</v>
          </cell>
          <cell r="G96">
            <v>9136.6465900000003</v>
          </cell>
        </row>
        <row r="97">
          <cell r="F97">
            <v>0</v>
          </cell>
          <cell r="G97">
            <v>17441.836210000001</v>
          </cell>
        </row>
        <row r="98">
          <cell r="F98">
            <v>0</v>
          </cell>
          <cell r="G98">
            <v>427878.59318999999</v>
          </cell>
          <cell r="I98" t="str">
            <v>Займы краткосрочные</v>
          </cell>
        </row>
        <row r="99">
          <cell r="F99">
            <v>0</v>
          </cell>
          <cell r="G99">
            <v>173780.62414</v>
          </cell>
        </row>
        <row r="100">
          <cell r="F100">
            <v>0</v>
          </cell>
          <cell r="G100">
            <v>106652.14414</v>
          </cell>
          <cell r="I100" t="str">
            <v>Займы краткосрочные</v>
          </cell>
        </row>
        <row r="101">
          <cell r="F101">
            <v>0</v>
          </cell>
          <cell r="G101">
            <v>67128.479999999996</v>
          </cell>
          <cell r="I101" t="str">
            <v>Доходы будущих периодов по займу от потребителей (тч)</v>
          </cell>
        </row>
        <row r="102">
          <cell r="F102">
            <v>0</v>
          </cell>
          <cell r="G102">
            <v>385859.77760999999</v>
          </cell>
          <cell r="I102" t="str">
            <v xml:space="preserve">Обязательство по налогам к уплате, кроме налога на прибыль 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10244.96989</v>
          </cell>
        </row>
        <row r="105">
          <cell r="F105">
            <v>0</v>
          </cell>
          <cell r="G105">
            <v>366129.24373000005</v>
          </cell>
        </row>
        <row r="106">
          <cell r="F106">
            <v>0</v>
          </cell>
          <cell r="G106">
            <v>9485.5639900000006</v>
          </cell>
        </row>
        <row r="107">
          <cell r="F107">
            <v>0</v>
          </cell>
          <cell r="G107">
            <v>0</v>
          </cell>
        </row>
        <row r="108">
          <cell r="F108">
            <v>0</v>
          </cell>
          <cell r="G108">
            <v>0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29008.663129999997</v>
          </cell>
          <cell r="I111" t="str">
            <v>Торговая кредиторская задолженность по основной дейтельности и прочая кредиторская задолженность</v>
          </cell>
        </row>
        <row r="112">
          <cell r="F112">
            <v>0</v>
          </cell>
          <cell r="G112">
            <v>10361.47006</v>
          </cell>
        </row>
        <row r="113">
          <cell r="F113">
            <v>0</v>
          </cell>
          <cell r="G113">
            <v>4582.5114400000002</v>
          </cell>
        </row>
        <row r="114">
          <cell r="F114">
            <v>0</v>
          </cell>
          <cell r="G114">
            <v>2847.54862</v>
          </cell>
        </row>
        <row r="115">
          <cell r="F115">
            <v>0</v>
          </cell>
          <cell r="G115">
            <v>2931.41</v>
          </cell>
        </row>
        <row r="116">
          <cell r="F116">
            <v>0</v>
          </cell>
          <cell r="G116">
            <v>18647.193070000001</v>
          </cell>
        </row>
        <row r="117">
          <cell r="F117">
            <v>0</v>
          </cell>
          <cell r="G117">
            <v>625063.70938999997</v>
          </cell>
        </row>
        <row r="118">
          <cell r="F118">
            <v>0</v>
          </cell>
          <cell r="G118">
            <v>492231.10066000005</v>
          </cell>
          <cell r="I118" t="str">
            <v>Торговая кредиторская задолженность по основной дейтельности и прочая кредиторская задолженность</v>
          </cell>
        </row>
        <row r="119">
          <cell r="F119">
            <v>0</v>
          </cell>
          <cell r="G119">
            <v>297069.23151999997</v>
          </cell>
        </row>
        <row r="120">
          <cell r="F120">
            <v>0</v>
          </cell>
          <cell r="G120">
            <v>195161.86914</v>
          </cell>
        </row>
        <row r="121">
          <cell r="F121">
            <v>0</v>
          </cell>
          <cell r="G121">
            <v>111863.33094</v>
          </cell>
          <cell r="I121" t="str">
            <v>Торговая кредиторская задолженность по основной дейтельности и прочая кредиторская задолженность</v>
          </cell>
        </row>
        <row r="122">
          <cell r="F122">
            <v>0</v>
          </cell>
          <cell r="G122">
            <v>20969.27779</v>
          </cell>
          <cell r="I122" t="str">
            <v>Торговая кредиторская задолженность по основной дейтельности и прочая кредиторская задолженность</v>
          </cell>
        </row>
        <row r="123">
          <cell r="F123">
            <v>0</v>
          </cell>
          <cell r="G123">
            <v>418.66520000000003</v>
          </cell>
        </row>
        <row r="124">
          <cell r="F124">
            <v>0</v>
          </cell>
          <cell r="G124">
            <v>2783.4336000000003</v>
          </cell>
        </row>
        <row r="125">
          <cell r="F125">
            <v>0</v>
          </cell>
          <cell r="G125">
            <v>138.57225</v>
          </cell>
        </row>
        <row r="126">
          <cell r="F126">
            <v>0</v>
          </cell>
          <cell r="G126">
            <v>14262.794739999999</v>
          </cell>
        </row>
        <row r="127">
          <cell r="F127">
            <v>0</v>
          </cell>
          <cell r="G127">
            <v>2631.97</v>
          </cell>
        </row>
        <row r="128">
          <cell r="F128">
            <v>0</v>
          </cell>
          <cell r="G128">
            <v>733.84199999999998</v>
          </cell>
        </row>
        <row r="129">
          <cell r="F129">
            <v>0</v>
          </cell>
          <cell r="G129">
            <v>145082.68580000001</v>
          </cell>
        </row>
        <row r="130">
          <cell r="F130">
            <v>0</v>
          </cell>
          <cell r="G130">
            <v>145082.68580000001</v>
          </cell>
          <cell r="I130" t="str">
            <v>Торговая кредиторская задолженность по основной дейтельности и прочая кредиторская задолженность</v>
          </cell>
        </row>
        <row r="131">
          <cell r="F131">
            <v>0</v>
          </cell>
          <cell r="G131">
            <v>145082.68580000001</v>
          </cell>
        </row>
        <row r="132">
          <cell r="F132">
            <v>0</v>
          </cell>
          <cell r="G132">
            <v>1075746.9871800002</v>
          </cell>
          <cell r="I132" t="str">
            <v>Авансы от покупателей</v>
          </cell>
        </row>
        <row r="133">
          <cell r="F133">
            <v>0</v>
          </cell>
          <cell r="G133">
            <v>1075746.9871800002</v>
          </cell>
        </row>
        <row r="134">
          <cell r="F134">
            <v>0</v>
          </cell>
          <cell r="G134">
            <v>1067781.7992700001</v>
          </cell>
        </row>
        <row r="135">
          <cell r="F135">
            <v>0</v>
          </cell>
          <cell r="G135">
            <v>7965.1879100000006</v>
          </cell>
        </row>
        <row r="136">
          <cell r="F136">
            <v>0</v>
          </cell>
          <cell r="G136">
            <v>18128430.344979998</v>
          </cell>
        </row>
        <row r="137">
          <cell r="F137">
            <v>0</v>
          </cell>
          <cell r="G137">
            <v>9121759.8125</v>
          </cell>
        </row>
        <row r="138">
          <cell r="F138">
            <v>0</v>
          </cell>
          <cell r="G138">
            <v>9121759.8125</v>
          </cell>
          <cell r="I138" t="str">
            <v>Займы долгосрочные</v>
          </cell>
        </row>
        <row r="139">
          <cell r="F139">
            <v>0</v>
          </cell>
          <cell r="G139">
            <v>7610792.6797800008</v>
          </cell>
          <cell r="I139" t="str">
            <v>Займы долгосрочные</v>
          </cell>
        </row>
        <row r="140">
          <cell r="F140">
            <v>0</v>
          </cell>
          <cell r="G140">
            <v>117233.98383</v>
          </cell>
        </row>
        <row r="141">
          <cell r="F141">
            <v>0</v>
          </cell>
          <cell r="G141">
            <v>7493558.6959499996</v>
          </cell>
        </row>
        <row r="142">
          <cell r="F142">
            <v>0</v>
          </cell>
          <cell r="G142">
            <v>1395877.8527000002</v>
          </cell>
          <cell r="I142" t="str">
            <v>Прочие долгосрочные обязательства</v>
          </cell>
        </row>
        <row r="143">
          <cell r="F143">
            <v>0</v>
          </cell>
          <cell r="G143">
            <v>43999.947999999997</v>
          </cell>
          <cell r="I143" t="str">
            <v>Привилегированные акции</v>
          </cell>
        </row>
        <row r="144">
          <cell r="F144">
            <v>0</v>
          </cell>
          <cell r="G144">
            <v>1351877.9047000001</v>
          </cell>
          <cell r="I144" t="str">
            <v>Доходы будущих периодов по займу от потребителей</v>
          </cell>
        </row>
        <row r="145">
          <cell r="F145">
            <v>0</v>
          </cell>
          <cell r="G145">
            <v>38846.531999999999</v>
          </cell>
          <cell r="I145" t="str">
            <v>Долгосрочные вознаграждения работникам</v>
          </cell>
        </row>
        <row r="146">
          <cell r="F146">
            <v>0</v>
          </cell>
          <cell r="G146">
            <v>38846.531999999999</v>
          </cell>
        </row>
        <row r="147">
          <cell r="F147">
            <v>0</v>
          </cell>
          <cell r="G147">
            <v>4905737</v>
          </cell>
          <cell r="I147" t="str">
            <v>Обязательство по отсроченному налогу на прибыль</v>
          </cell>
        </row>
        <row r="148">
          <cell r="F148">
            <v>0</v>
          </cell>
          <cell r="G148">
            <v>4905737</v>
          </cell>
        </row>
        <row r="149">
          <cell r="F149">
            <v>0</v>
          </cell>
          <cell r="G149">
            <v>1188015.7764999999</v>
          </cell>
          <cell r="I149" t="str">
            <v>Акционерный капитал</v>
          </cell>
        </row>
        <row r="150">
          <cell r="F150">
            <v>0</v>
          </cell>
          <cell r="G150">
            <v>12319.172</v>
          </cell>
        </row>
        <row r="151">
          <cell r="F151">
            <v>0</v>
          </cell>
          <cell r="G151">
            <v>1175696.6044999999</v>
          </cell>
        </row>
        <row r="152">
          <cell r="F152">
            <v>0</v>
          </cell>
          <cell r="G152">
            <v>-38923.576399999998</v>
          </cell>
          <cell r="I152" t="str">
            <v>Собственные акции, выкупленные у акционеров</v>
          </cell>
        </row>
        <row r="153">
          <cell r="F153">
            <v>0</v>
          </cell>
          <cell r="G153">
            <v>-38923.576399999998</v>
          </cell>
        </row>
        <row r="154">
          <cell r="F154">
            <v>0</v>
          </cell>
          <cell r="G154">
            <v>524746</v>
          </cell>
          <cell r="I154" t="str">
            <v>Акционерный капитал</v>
          </cell>
        </row>
        <row r="155">
          <cell r="F155">
            <v>0</v>
          </cell>
          <cell r="G155">
            <v>524746</v>
          </cell>
        </row>
        <row r="156">
          <cell r="F156">
            <v>0</v>
          </cell>
          <cell r="G156">
            <v>11429433.84805</v>
          </cell>
          <cell r="I156" t="str">
            <v>Резерв по переоценке</v>
          </cell>
        </row>
        <row r="157">
          <cell r="F157">
            <v>0</v>
          </cell>
          <cell r="G157">
            <v>11429433.84805</v>
          </cell>
        </row>
        <row r="158">
          <cell r="F158">
            <v>0</v>
          </cell>
          <cell r="G158">
            <v>18146993.164069999</v>
          </cell>
          <cell r="I158" t="str">
            <v>Нераспределенная прибыль</v>
          </cell>
        </row>
        <row r="159">
          <cell r="F159">
            <v>0</v>
          </cell>
          <cell r="G159">
            <v>2473159.7355999998</v>
          </cell>
        </row>
        <row r="160">
          <cell r="F160">
            <v>0</v>
          </cell>
          <cell r="G160">
            <v>15673833.428469999</v>
          </cell>
        </row>
        <row r="161">
          <cell r="F161">
            <v>0</v>
          </cell>
          <cell r="G161">
            <v>0</v>
          </cell>
        </row>
        <row r="162">
          <cell r="F162">
            <v>0</v>
          </cell>
          <cell r="G162">
            <v>0</v>
          </cell>
        </row>
        <row r="163">
          <cell r="F163">
            <v>0</v>
          </cell>
          <cell r="G163">
            <v>0</v>
          </cell>
        </row>
        <row r="164">
          <cell r="F164">
            <v>0</v>
          </cell>
          <cell r="G164">
            <v>0</v>
          </cell>
        </row>
        <row r="165">
          <cell r="F165">
            <v>0</v>
          </cell>
          <cell r="G165">
            <v>0</v>
          </cell>
        </row>
        <row r="166">
          <cell r="F166">
            <v>0</v>
          </cell>
          <cell r="G166">
            <v>0</v>
          </cell>
        </row>
        <row r="167">
          <cell r="F167">
            <v>0</v>
          </cell>
          <cell r="G167">
            <v>0</v>
          </cell>
        </row>
        <row r="168">
          <cell r="F168">
            <v>0</v>
          </cell>
          <cell r="G168">
            <v>0</v>
          </cell>
        </row>
        <row r="169">
          <cell r="F169">
            <v>0</v>
          </cell>
          <cell r="G169">
            <v>0</v>
          </cell>
        </row>
        <row r="170">
          <cell r="F170">
            <v>0</v>
          </cell>
          <cell r="G170">
            <v>0</v>
          </cell>
        </row>
        <row r="171">
          <cell r="F171">
            <v>0</v>
          </cell>
          <cell r="G171">
            <v>0</v>
          </cell>
        </row>
        <row r="172">
          <cell r="F172">
            <v>0</v>
          </cell>
          <cell r="G172">
            <v>0</v>
          </cell>
        </row>
        <row r="173">
          <cell r="F173">
            <v>0</v>
          </cell>
          <cell r="G173">
            <v>0</v>
          </cell>
        </row>
        <row r="174">
          <cell r="F174">
            <v>0</v>
          </cell>
          <cell r="G174">
            <v>0</v>
          </cell>
        </row>
        <row r="175">
          <cell r="F175">
            <v>0</v>
          </cell>
          <cell r="G175">
            <v>0</v>
          </cell>
        </row>
        <row r="176">
          <cell r="F176">
            <v>0</v>
          </cell>
          <cell r="G176">
            <v>0</v>
          </cell>
        </row>
        <row r="177">
          <cell r="F177">
            <v>0</v>
          </cell>
          <cell r="G177">
            <v>0</v>
          </cell>
        </row>
        <row r="178">
          <cell r="F178">
            <v>0</v>
          </cell>
          <cell r="G178">
            <v>0</v>
          </cell>
        </row>
        <row r="179">
          <cell r="F179">
            <v>0</v>
          </cell>
          <cell r="G179">
            <v>0</v>
          </cell>
        </row>
        <row r="180">
          <cell r="F180">
            <v>0</v>
          </cell>
          <cell r="G180">
            <v>0</v>
          </cell>
        </row>
        <row r="181">
          <cell r="F181">
            <v>0</v>
          </cell>
          <cell r="G181">
            <v>0</v>
          </cell>
        </row>
        <row r="182">
          <cell r="F182">
            <v>0</v>
          </cell>
          <cell r="G182">
            <v>0</v>
          </cell>
        </row>
        <row r="183">
          <cell r="F183">
            <v>0</v>
          </cell>
          <cell r="G183">
            <v>0</v>
          </cell>
        </row>
        <row r="184">
          <cell r="F184">
            <v>0</v>
          </cell>
          <cell r="G184">
            <v>0</v>
          </cell>
        </row>
        <row r="185">
          <cell r="F185">
            <v>0</v>
          </cell>
          <cell r="G185">
            <v>0</v>
          </cell>
        </row>
        <row r="186">
          <cell r="F186">
            <v>0</v>
          </cell>
          <cell r="G186">
            <v>0</v>
          </cell>
        </row>
        <row r="187">
          <cell r="F187">
            <v>0</v>
          </cell>
          <cell r="G187">
            <v>0</v>
          </cell>
        </row>
        <row r="188">
          <cell r="F188">
            <v>0</v>
          </cell>
          <cell r="G188">
            <v>0</v>
          </cell>
        </row>
        <row r="189">
          <cell r="F189">
            <v>0</v>
          </cell>
          <cell r="G189">
            <v>0</v>
          </cell>
        </row>
        <row r="190">
          <cell r="F190">
            <v>0</v>
          </cell>
          <cell r="G190">
            <v>0</v>
          </cell>
        </row>
        <row r="191">
          <cell r="F191">
            <v>0</v>
          </cell>
          <cell r="G191">
            <v>0</v>
          </cell>
        </row>
        <row r="192">
          <cell r="F192">
            <v>0</v>
          </cell>
          <cell r="G192">
            <v>0</v>
          </cell>
        </row>
        <row r="193">
          <cell r="F193">
            <v>0</v>
          </cell>
          <cell r="G193">
            <v>0</v>
          </cell>
        </row>
        <row r="194">
          <cell r="F194">
            <v>0</v>
          </cell>
          <cell r="G194">
            <v>0</v>
          </cell>
        </row>
        <row r="195">
          <cell r="F195">
            <v>0</v>
          </cell>
          <cell r="G195">
            <v>0</v>
          </cell>
        </row>
        <row r="196">
          <cell r="F196">
            <v>0</v>
          </cell>
          <cell r="G196">
            <v>0</v>
          </cell>
        </row>
        <row r="197">
          <cell r="F197">
            <v>0</v>
          </cell>
          <cell r="G197">
            <v>0</v>
          </cell>
        </row>
        <row r="198">
          <cell r="F198">
            <v>0</v>
          </cell>
          <cell r="G198">
            <v>0</v>
          </cell>
        </row>
        <row r="199">
          <cell r="F199">
            <v>0</v>
          </cell>
          <cell r="G199">
            <v>0</v>
          </cell>
        </row>
        <row r="200">
          <cell r="F200">
            <v>0</v>
          </cell>
          <cell r="G200">
            <v>0</v>
          </cell>
        </row>
        <row r="201">
          <cell r="F201">
            <v>0</v>
          </cell>
          <cell r="G201">
            <v>0</v>
          </cell>
        </row>
        <row r="202">
          <cell r="F202">
            <v>0</v>
          </cell>
          <cell r="G202">
            <v>0</v>
          </cell>
        </row>
        <row r="203">
          <cell r="F203">
            <v>0</v>
          </cell>
          <cell r="G203">
            <v>0</v>
          </cell>
        </row>
        <row r="204">
          <cell r="F204">
            <v>0</v>
          </cell>
          <cell r="G204">
            <v>0</v>
          </cell>
        </row>
      </sheetData>
      <sheetData sheetId="2"/>
      <sheetData sheetId="3">
        <row r="39">
          <cell r="A39" t="str">
            <v>Займы долгосрочные</v>
          </cell>
        </row>
        <row r="41">
          <cell r="A41" t="str">
            <v>Доходы будущих периодов по займу от потребителей</v>
          </cell>
        </row>
        <row r="42">
          <cell r="A42" t="str">
            <v>Привилегированные акции</v>
          </cell>
        </row>
        <row r="43">
          <cell r="A43" t="str">
            <v>Обязательство по отсроченному налогу на прибыль</v>
          </cell>
        </row>
        <row r="44">
          <cell r="A44" t="str">
            <v>Долгосрочные вознаграждения работникам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3">
          <cell r="B43">
            <v>-254577.93833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0" workbookViewId="0">
      <selection activeCell="E24" sqref="E24"/>
    </sheetView>
  </sheetViews>
  <sheetFormatPr defaultRowHeight="15"/>
  <cols>
    <col min="1" max="1" width="37.140625" customWidth="1"/>
    <col min="2" max="2" width="11.140625" customWidth="1"/>
    <col min="3" max="4" width="13.140625" customWidth="1"/>
  </cols>
  <sheetData>
    <row r="1" spans="1:4" ht="23.25" customHeight="1">
      <c r="A1" s="46" t="s">
        <v>0</v>
      </c>
      <c r="B1" s="46"/>
      <c r="C1" s="46"/>
    </row>
    <row r="2" spans="1:4">
      <c r="A2" s="47" t="s">
        <v>43</v>
      </c>
      <c r="B2" s="47"/>
      <c r="C2" s="47"/>
    </row>
    <row r="3" spans="1:4">
      <c r="A3" s="47" t="s">
        <v>1</v>
      </c>
      <c r="B3" s="47"/>
      <c r="C3" s="47"/>
    </row>
    <row r="4" spans="1:4">
      <c r="A4" s="4" t="s">
        <v>2</v>
      </c>
      <c r="B4" s="1"/>
      <c r="C4" s="5"/>
      <c r="D4" s="5"/>
    </row>
    <row r="5" spans="1:4">
      <c r="A5" s="6"/>
      <c r="B5" s="7" t="s">
        <v>3</v>
      </c>
      <c r="C5" s="8" t="s">
        <v>4</v>
      </c>
      <c r="D5" s="8" t="s">
        <v>4</v>
      </c>
    </row>
    <row r="6" spans="1:4">
      <c r="A6" s="9" t="s">
        <v>5</v>
      </c>
      <c r="B6" s="1"/>
      <c r="C6" s="10"/>
      <c r="D6" s="10"/>
    </row>
    <row r="7" spans="1:4">
      <c r="A7" s="11" t="s">
        <v>6</v>
      </c>
      <c r="B7" s="1"/>
      <c r="C7" s="12"/>
      <c r="D7" s="12"/>
    </row>
    <row r="8" spans="1:4">
      <c r="A8" s="13"/>
      <c r="B8" s="1"/>
      <c r="C8" s="14"/>
      <c r="D8" s="14"/>
    </row>
    <row r="9" spans="1:4">
      <c r="A9" s="15" t="s">
        <v>7</v>
      </c>
      <c r="B9" s="16">
        <v>5</v>
      </c>
      <c r="C9" s="17">
        <v>52351033</v>
      </c>
      <c r="D9" s="17">
        <v>53449539</v>
      </c>
    </row>
    <row r="10" spans="1:4">
      <c r="A10" s="15" t="s">
        <v>8</v>
      </c>
      <c r="B10" s="16"/>
      <c r="C10" s="17">
        <v>175219</v>
      </c>
      <c r="D10" s="17">
        <v>205661</v>
      </c>
    </row>
    <row r="11" spans="1:4">
      <c r="A11" s="15" t="s">
        <v>9</v>
      </c>
      <c r="B11" s="16">
        <v>6</v>
      </c>
      <c r="C11" s="17">
        <v>207328</v>
      </c>
      <c r="D11" s="17">
        <v>196046</v>
      </c>
    </row>
    <row r="12" spans="1:4">
      <c r="A12" s="18" t="s">
        <v>10</v>
      </c>
      <c r="B12" s="16"/>
      <c r="C12" s="19">
        <f>SUM(C9:C11)</f>
        <v>52733580</v>
      </c>
      <c r="D12" s="19">
        <f>SUM(D9:D11)</f>
        <v>53851246</v>
      </c>
    </row>
    <row r="13" spans="1:4">
      <c r="A13" s="20"/>
      <c r="B13" s="16"/>
      <c r="C13" s="17"/>
      <c r="D13" s="17"/>
    </row>
    <row r="14" spans="1:4">
      <c r="A14" s="11" t="s">
        <v>11</v>
      </c>
      <c r="B14" s="16"/>
      <c r="C14" s="17"/>
      <c r="D14" s="17"/>
    </row>
    <row r="15" spans="1:4">
      <c r="A15" s="11"/>
      <c r="B15" s="16"/>
      <c r="C15" s="17"/>
      <c r="D15" s="17"/>
    </row>
    <row r="16" spans="1:4">
      <c r="A16" s="21" t="s">
        <v>12</v>
      </c>
      <c r="B16" s="16"/>
      <c r="C16" s="17">
        <v>283860</v>
      </c>
      <c r="D16" s="17">
        <v>163868</v>
      </c>
    </row>
    <row r="17" spans="1:4" ht="34.5">
      <c r="A17" s="22" t="s">
        <v>46</v>
      </c>
      <c r="B17" s="16">
        <v>7</v>
      </c>
      <c r="C17" s="17">
        <v>1500291</v>
      </c>
      <c r="D17" s="17">
        <v>1304368</v>
      </c>
    </row>
    <row r="18" spans="1:4">
      <c r="A18" s="22" t="s">
        <v>13</v>
      </c>
      <c r="B18" s="16">
        <v>8</v>
      </c>
      <c r="C18" s="17">
        <v>559884</v>
      </c>
      <c r="D18" s="17">
        <v>591114</v>
      </c>
    </row>
    <row r="19" spans="1:4">
      <c r="A19" s="15" t="s">
        <v>14</v>
      </c>
      <c r="B19" s="16">
        <v>9</v>
      </c>
      <c r="C19" s="17">
        <v>3326447</v>
      </c>
      <c r="D19" s="17">
        <v>1790497</v>
      </c>
    </row>
    <row r="20" spans="1:4">
      <c r="A20" s="15"/>
      <c r="B20" s="16"/>
      <c r="C20" s="17"/>
      <c r="D20" s="17"/>
    </row>
    <row r="21" spans="1:4">
      <c r="A21" s="18" t="s">
        <v>15</v>
      </c>
      <c r="B21" s="16"/>
      <c r="C21" s="19">
        <f>SUM(C16:C20)-1</f>
        <v>5670481</v>
      </c>
      <c r="D21" s="19">
        <f>SUM(D16:D20)</f>
        <v>3849847</v>
      </c>
    </row>
    <row r="22" spans="1:4">
      <c r="A22" s="21"/>
      <c r="B22" s="16"/>
      <c r="C22" s="17"/>
      <c r="D22" s="17"/>
    </row>
    <row r="23" spans="1:4">
      <c r="A23" s="23"/>
      <c r="B23" s="16"/>
      <c r="C23" s="24"/>
      <c r="D23" s="24"/>
    </row>
    <row r="24" spans="1:4" ht="15.75" thickBot="1">
      <c r="A24" s="25" t="s">
        <v>16</v>
      </c>
      <c r="B24" s="16"/>
      <c r="C24" s="26">
        <f>C12+C21</f>
        <v>58404061</v>
      </c>
      <c r="D24" s="26">
        <f>D12+D21</f>
        <v>57701093</v>
      </c>
    </row>
    <row r="25" spans="1:4">
      <c r="A25" s="27"/>
      <c r="B25" s="16"/>
      <c r="C25" s="17"/>
      <c r="D25" s="17"/>
    </row>
    <row r="26" spans="1:4">
      <c r="A26" s="18" t="s">
        <v>17</v>
      </c>
      <c r="B26" s="16"/>
      <c r="C26" s="17"/>
      <c r="D26" s="17"/>
    </row>
    <row r="27" spans="1:4">
      <c r="A27" s="11" t="s">
        <v>18</v>
      </c>
      <c r="B27" s="16"/>
      <c r="C27" s="17"/>
      <c r="D27" s="17"/>
    </row>
    <row r="28" spans="1:4">
      <c r="A28" s="28" t="s">
        <v>19</v>
      </c>
      <c r="B28" s="16">
        <v>10</v>
      </c>
      <c r="C28" s="17">
        <v>1712762</v>
      </c>
      <c r="D28" s="17">
        <v>1712762</v>
      </c>
    </row>
    <row r="29" spans="1:4">
      <c r="A29" s="28" t="s">
        <v>20</v>
      </c>
      <c r="B29" s="16">
        <v>10</v>
      </c>
      <c r="C29" s="17">
        <v>-38924</v>
      </c>
      <c r="D29" s="17">
        <v>-38924</v>
      </c>
    </row>
    <row r="30" spans="1:4">
      <c r="A30" s="15" t="s">
        <v>21</v>
      </c>
      <c r="B30" s="16">
        <v>5</v>
      </c>
      <c r="C30" s="17">
        <v>11429434</v>
      </c>
      <c r="D30" s="17">
        <v>11762991</v>
      </c>
    </row>
    <row r="31" spans="1:4">
      <c r="A31" s="29" t="s">
        <v>22</v>
      </c>
      <c r="B31" s="16"/>
      <c r="C31" s="17">
        <v>18146993</v>
      </c>
      <c r="D31" s="17">
        <v>15340279</v>
      </c>
    </row>
    <row r="32" spans="1:4">
      <c r="A32" s="30"/>
      <c r="B32" s="16"/>
      <c r="C32" s="17"/>
      <c r="D32" s="17"/>
    </row>
    <row r="33" spans="1:4">
      <c r="A33" s="31" t="s">
        <v>23</v>
      </c>
      <c r="B33" s="16"/>
      <c r="C33" s="32">
        <f>SUM(C28:C32)</f>
        <v>31250265</v>
      </c>
      <c r="D33" s="32">
        <f>SUM(D28:D32)</f>
        <v>28777108</v>
      </c>
    </row>
    <row r="34" spans="1:4">
      <c r="A34" s="33"/>
      <c r="B34" s="16"/>
      <c r="C34" s="34"/>
      <c r="D34" s="34"/>
    </row>
    <row r="35" spans="1:4">
      <c r="A35" s="18" t="s">
        <v>24</v>
      </c>
      <c r="B35" s="16"/>
      <c r="C35" s="34"/>
      <c r="D35" s="34"/>
    </row>
    <row r="36" spans="1:4">
      <c r="A36" s="18"/>
      <c r="B36" s="16"/>
      <c r="C36" s="34"/>
      <c r="D36" s="34"/>
    </row>
    <row r="37" spans="1:4">
      <c r="A37" s="11" t="s">
        <v>25</v>
      </c>
      <c r="B37" s="16"/>
      <c r="C37" s="24"/>
      <c r="D37" s="24"/>
    </row>
    <row r="38" spans="1:4">
      <c r="A38" s="11"/>
      <c r="B38" s="16"/>
      <c r="C38" s="24"/>
      <c r="D38" s="24"/>
    </row>
    <row r="39" spans="1:4">
      <c r="A39" s="4" t="s">
        <v>26</v>
      </c>
      <c r="B39" s="16">
        <v>11</v>
      </c>
      <c r="C39" s="17">
        <f>SUMIF('[1]ОСВ 0621'!$I$6:$I$204,[1]ОФП!A39,'[1]ОСВ 0621'!$G$6:$G$204)-SUMIF('[1]ОСВ 0621'!$I$6:$I$204,[1]ОФП!A39,'[1]ОСВ 0621'!$F$6:$F$204)</f>
        <v>16266423.553380001</v>
      </c>
      <c r="D39" s="17">
        <v>17700625</v>
      </c>
    </row>
    <row r="40" spans="1:4">
      <c r="A40" s="28" t="s">
        <v>27</v>
      </c>
      <c r="B40" s="16">
        <v>11</v>
      </c>
      <c r="C40" s="17">
        <f>-'[1]13 Займы'!B43</f>
        <v>254577.93833</v>
      </c>
      <c r="D40" s="17">
        <v>268820</v>
      </c>
    </row>
    <row r="41" spans="1:4">
      <c r="A41" s="35" t="s">
        <v>28</v>
      </c>
      <c r="B41" s="16">
        <v>15</v>
      </c>
      <c r="C41" s="17">
        <f>SUMIF('[1]ОСВ 0621'!$I$6:$I$204,[1]ОФП!A41,'[1]ОСВ 0621'!$G$6:$G$204)-SUMIF('[1]ОСВ 0621'!$I$6:$I$204,[1]ОФП!A41,'[1]ОСВ 0621'!$F$6:$F$204)-C40</f>
        <v>1097299.96637</v>
      </c>
      <c r="D41" s="17">
        <v>1130865</v>
      </c>
    </row>
    <row r="42" spans="1:4">
      <c r="A42" s="28" t="s">
        <v>29</v>
      </c>
      <c r="B42" s="16">
        <v>10</v>
      </c>
      <c r="C42" s="17">
        <f>SUMIF('[1]ОСВ 0621'!$I$6:$I$204,[1]ОФП!A42,'[1]ОСВ 0621'!$G$6:$G$204)-SUMIF('[1]ОСВ 0621'!$I$6:$I$204,[1]ОФП!A42,'[1]ОСВ 0621'!$F$6:$F$204)</f>
        <v>43999.947999999997</v>
      </c>
      <c r="D42" s="17">
        <v>44000</v>
      </c>
    </row>
    <row r="43" spans="1:4">
      <c r="A43" s="36" t="s">
        <v>30</v>
      </c>
      <c r="B43" s="16"/>
      <c r="C43" s="17">
        <f>SUMIF('[1]ОСВ 0621'!$I$6:$I$204,[1]ОФП!A43,'[1]ОСВ 0621'!$G$6:$G$204)-SUMIF('[1]ОСВ 0621'!$I$6:$I$204,[1]ОФП!A43,'[1]ОСВ 0621'!$F$6:$F$204)</f>
        <v>4905737</v>
      </c>
      <c r="D43" s="17">
        <v>4905737</v>
      </c>
    </row>
    <row r="44" spans="1:4">
      <c r="A44" s="4" t="s">
        <v>31</v>
      </c>
      <c r="B44" s="16"/>
      <c r="C44" s="17">
        <f>SUMIF('[1]ОСВ 0621'!$I$6:$I$204,[1]ОФП!A44,'[1]ОСВ 0621'!$G$6:$G$204)-SUMIF('[1]ОСВ 0621'!$I$6:$I$204,[1]ОФП!A44,'[1]ОСВ 0621'!$F$6:$F$204)</f>
        <v>38846.531999999999</v>
      </c>
      <c r="D44" s="17">
        <v>38847</v>
      </c>
    </row>
    <row r="45" spans="1:4">
      <c r="A45" s="37"/>
      <c r="B45" s="16"/>
      <c r="C45" s="17"/>
      <c r="D45" s="17"/>
    </row>
    <row r="46" spans="1:4">
      <c r="A46" s="18" t="s">
        <v>32</v>
      </c>
      <c r="B46" s="16"/>
      <c r="C46" s="32">
        <f>SUM(C39:C45)</f>
        <v>22606884.938080002</v>
      </c>
      <c r="D46" s="32">
        <f>SUM(D39:D45)</f>
        <v>24088894</v>
      </c>
    </row>
    <row r="47" spans="1:4">
      <c r="A47" s="38"/>
      <c r="B47" s="16"/>
      <c r="C47" s="17"/>
      <c r="D47" s="17"/>
    </row>
    <row r="48" spans="1:4">
      <c r="A48" s="11" t="s">
        <v>33</v>
      </c>
      <c r="B48" s="16"/>
      <c r="C48" s="34"/>
      <c r="D48" s="34"/>
    </row>
    <row r="49" spans="1:4">
      <c r="A49" s="11"/>
      <c r="B49" s="16"/>
      <c r="C49" s="34"/>
      <c r="D49" s="34"/>
    </row>
    <row r="50" spans="1:4">
      <c r="A50" s="28" t="s">
        <v>34</v>
      </c>
      <c r="B50" s="16">
        <v>11</v>
      </c>
      <c r="C50" s="17">
        <v>2192442</v>
      </c>
      <c r="D50" s="17">
        <v>2259764</v>
      </c>
    </row>
    <row r="51" spans="1:4" ht="23.25">
      <c r="A51" s="22" t="s">
        <v>44</v>
      </c>
      <c r="B51" s="16">
        <v>12</v>
      </c>
      <c r="C51" s="17">
        <v>688299</v>
      </c>
      <c r="D51" s="17">
        <v>1010444</v>
      </c>
    </row>
    <row r="52" spans="1:4">
      <c r="A52" s="15" t="s">
        <v>35</v>
      </c>
      <c r="B52" s="16">
        <v>13</v>
      </c>
      <c r="C52" s="17">
        <v>1075747</v>
      </c>
      <c r="D52" s="17">
        <v>947305</v>
      </c>
    </row>
    <row r="53" spans="1:4">
      <c r="A53" s="15" t="s">
        <v>36</v>
      </c>
      <c r="B53" s="16"/>
      <c r="C53" s="17">
        <v>137435</v>
      </c>
      <c r="D53" s="17">
        <v>286157</v>
      </c>
    </row>
    <row r="54" spans="1:4">
      <c r="A54" s="21" t="s">
        <v>37</v>
      </c>
      <c r="B54" s="16">
        <v>14</v>
      </c>
      <c r="C54" s="17">
        <v>385860</v>
      </c>
      <c r="D54" s="17">
        <v>264293</v>
      </c>
    </row>
    <row r="55" spans="1:4">
      <c r="A55" s="35" t="s">
        <v>38</v>
      </c>
      <c r="B55" s="16"/>
      <c r="C55" s="17">
        <v>67128</v>
      </c>
      <c r="D55" s="17">
        <v>67128</v>
      </c>
    </row>
    <row r="56" spans="1:4">
      <c r="A56" s="35"/>
      <c r="B56" s="16"/>
      <c r="C56" s="17"/>
      <c r="D56" s="17"/>
    </row>
    <row r="57" spans="1:4">
      <c r="A57" s="18" t="s">
        <v>39</v>
      </c>
      <c r="B57" s="16"/>
      <c r="C57" s="32">
        <f>SUM(C50:C55)</f>
        <v>4546911</v>
      </c>
      <c r="D57" s="32">
        <f>SUM(D50:D55)</f>
        <v>4835091</v>
      </c>
    </row>
    <row r="58" spans="1:4">
      <c r="A58" s="40"/>
      <c r="B58" s="16"/>
      <c r="C58" s="41"/>
      <c r="D58" s="41"/>
    </row>
    <row r="59" spans="1:4">
      <c r="A59" s="42"/>
      <c r="B59" s="16"/>
      <c r="C59" s="41"/>
      <c r="D59" s="41"/>
    </row>
    <row r="60" spans="1:4" ht="15.75" thickBot="1">
      <c r="A60" s="25" t="s">
        <v>40</v>
      </c>
      <c r="B60" s="16"/>
      <c r="C60" s="43">
        <f>C46+C57</f>
        <v>27153795.938080002</v>
      </c>
      <c r="D60" s="43">
        <f>D46+D57</f>
        <v>28923985</v>
      </c>
    </row>
    <row r="61" spans="1:4">
      <c r="A61" s="44"/>
      <c r="B61" s="16"/>
      <c r="C61" s="2"/>
      <c r="D61" s="2"/>
    </row>
    <row r="62" spans="1:4" ht="15.75" thickBot="1">
      <c r="A62" s="18" t="s">
        <v>41</v>
      </c>
      <c r="B62" s="1"/>
      <c r="C62" s="26">
        <f>C33+C60</f>
        <v>58404060.938079998</v>
      </c>
      <c r="D62" s="26">
        <f>D33+D60</f>
        <v>57701093</v>
      </c>
    </row>
    <row r="63" spans="1:4">
      <c r="A63" s="44"/>
      <c r="B63" s="45" t="s">
        <v>42</v>
      </c>
      <c r="C63" s="167">
        <f>C24-C62</f>
        <v>6.1920002102851868E-2</v>
      </c>
      <c r="D63" s="167">
        <f>D24-D62</f>
        <v>0</v>
      </c>
    </row>
    <row r="65" spans="1:4">
      <c r="A65" s="99" t="s">
        <v>70</v>
      </c>
      <c r="B65" s="99"/>
    </row>
    <row r="66" spans="1:4">
      <c r="A66" s="89"/>
    </row>
    <row r="67" spans="1:4">
      <c r="A67" s="92"/>
      <c r="B67" s="94"/>
      <c r="C67" s="101"/>
      <c r="D67" s="101"/>
    </row>
    <row r="68" spans="1:4">
      <c r="A68" s="92"/>
      <c r="B68" s="94"/>
      <c r="C68" s="101"/>
      <c r="D68" s="101"/>
    </row>
    <row r="69" spans="1:4" ht="15.75" thickBot="1">
      <c r="A69" s="93"/>
      <c r="B69" s="94"/>
      <c r="C69" s="102"/>
      <c r="D69" s="102"/>
    </row>
    <row r="70" spans="1:4" ht="15.75">
      <c r="A70" s="90" t="s">
        <v>71</v>
      </c>
      <c r="B70" s="91"/>
      <c r="C70" s="100" t="s">
        <v>72</v>
      </c>
      <c r="D70" s="100"/>
    </row>
    <row r="71" spans="1:4">
      <c r="A71" s="95" t="s">
        <v>73</v>
      </c>
      <c r="B71" s="96" t="s">
        <v>74</v>
      </c>
      <c r="C71" s="98" t="s">
        <v>75</v>
      </c>
      <c r="D71" s="98"/>
    </row>
    <row r="72" spans="1:4">
      <c r="A72" s="95"/>
      <c r="B72" s="96"/>
      <c r="C72" s="98"/>
      <c r="D72" s="98"/>
    </row>
    <row r="73" spans="1:4">
      <c r="A73" s="95"/>
      <c r="B73" s="96"/>
      <c r="C73" s="98"/>
      <c r="D73" s="98"/>
    </row>
  </sheetData>
  <mergeCells count="11">
    <mergeCell ref="C70:D70"/>
    <mergeCell ref="A71:A73"/>
    <mergeCell ref="B71:B73"/>
    <mergeCell ref="C71:D73"/>
    <mergeCell ref="A1:C1"/>
    <mergeCell ref="A2:C2"/>
    <mergeCell ref="A3:C3"/>
    <mergeCell ref="A65:B65"/>
    <mergeCell ref="A67:A69"/>
    <mergeCell ref="B67:B69"/>
    <mergeCell ref="C67:D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5" sqref="B5"/>
    </sheetView>
  </sheetViews>
  <sheetFormatPr defaultRowHeight="15"/>
  <cols>
    <col min="1" max="1" width="29.42578125" customWidth="1"/>
    <col min="2" max="2" width="12.5703125" customWidth="1"/>
    <col min="3" max="3" width="14" customWidth="1"/>
    <col min="4" max="4" width="15.28515625" customWidth="1"/>
  </cols>
  <sheetData>
    <row r="1" spans="1:5">
      <c r="A1" s="46" t="s">
        <v>0</v>
      </c>
      <c r="B1" s="46"/>
      <c r="C1" s="46"/>
      <c r="D1" s="46"/>
      <c r="E1" s="46"/>
    </row>
    <row r="2" spans="1:5">
      <c r="A2" s="47" t="s">
        <v>65</v>
      </c>
      <c r="B2" s="47"/>
      <c r="C2" s="47"/>
      <c r="D2" s="47"/>
      <c r="E2" s="47"/>
    </row>
    <row r="3" spans="1:5">
      <c r="A3" s="47" t="s">
        <v>1</v>
      </c>
      <c r="B3" s="47"/>
      <c r="C3" s="47"/>
      <c r="D3" s="47"/>
      <c r="E3" s="47"/>
    </row>
    <row r="4" spans="1:5">
      <c r="A4" s="4" t="s">
        <v>2</v>
      </c>
      <c r="B4" s="48"/>
      <c r="C4" s="48"/>
    </row>
    <row r="5" spans="1:5" ht="77.25" customHeight="1" thickBot="1">
      <c r="A5" s="49" t="s">
        <v>47</v>
      </c>
      <c r="B5" s="50" t="s">
        <v>48</v>
      </c>
      <c r="C5" s="88" t="s">
        <v>66</v>
      </c>
      <c r="D5" s="88" t="s">
        <v>67</v>
      </c>
    </row>
    <row r="6" spans="1:5">
      <c r="A6" s="51"/>
      <c r="B6" s="51"/>
      <c r="C6" s="52"/>
      <c r="D6" s="52"/>
    </row>
    <row r="7" spans="1:5">
      <c r="A7" s="53" t="s">
        <v>49</v>
      </c>
      <c r="B7" s="54">
        <v>15</v>
      </c>
      <c r="C7" s="55">
        <v>8629817</v>
      </c>
      <c r="D7" s="55">
        <v>7423237</v>
      </c>
    </row>
    <row r="8" spans="1:5">
      <c r="A8" s="56" t="s">
        <v>50</v>
      </c>
      <c r="B8" s="57">
        <v>16</v>
      </c>
      <c r="C8" s="58">
        <v>-4005393</v>
      </c>
      <c r="D8" s="58">
        <v>-3840996</v>
      </c>
    </row>
    <row r="9" spans="1:5">
      <c r="A9" s="59"/>
      <c r="B9" s="60"/>
      <c r="C9" s="55"/>
      <c r="D9" s="55"/>
    </row>
    <row r="10" spans="1:5">
      <c r="A10" s="61" t="s">
        <v>51</v>
      </c>
      <c r="B10" s="62"/>
      <c r="C10" s="63">
        <f>SUM(C7:C8)</f>
        <v>4624424</v>
      </c>
      <c r="D10" s="63">
        <f>SUM(D7:D8)</f>
        <v>3582241</v>
      </c>
    </row>
    <row r="11" spans="1:5">
      <c r="A11" s="53"/>
      <c r="B11" s="54"/>
      <c r="C11" s="64"/>
      <c r="D11" s="64"/>
    </row>
    <row r="12" spans="1:5">
      <c r="A12" s="53" t="s">
        <v>68</v>
      </c>
      <c r="B12" s="54">
        <v>17</v>
      </c>
      <c r="C12" s="55">
        <v>-692051</v>
      </c>
      <c r="D12" s="55">
        <v>-536817</v>
      </c>
    </row>
    <row r="13" spans="1:5">
      <c r="A13" s="53" t="s">
        <v>53</v>
      </c>
      <c r="B13" s="54">
        <v>18</v>
      </c>
      <c r="C13" s="55">
        <v>-139089</v>
      </c>
      <c r="D13" s="55">
        <v>-124385</v>
      </c>
    </row>
    <row r="14" spans="1:5">
      <c r="A14" s="53" t="s">
        <v>54</v>
      </c>
      <c r="B14" s="54">
        <v>19</v>
      </c>
      <c r="C14" s="55">
        <v>-96372</v>
      </c>
      <c r="D14" s="55">
        <v>-120083</v>
      </c>
    </row>
    <row r="15" spans="1:5">
      <c r="A15" s="67" t="s">
        <v>69</v>
      </c>
      <c r="B15" s="68"/>
      <c r="C15" s="55">
        <v>-22893</v>
      </c>
      <c r="D15" s="55">
        <v>-22149</v>
      </c>
    </row>
    <row r="16" spans="1:5">
      <c r="A16" s="65" t="s">
        <v>52</v>
      </c>
      <c r="B16" s="66"/>
      <c r="C16" s="55">
        <v>-154253</v>
      </c>
      <c r="D16" s="55">
        <v>-65700</v>
      </c>
    </row>
    <row r="17" spans="1:4">
      <c r="A17" s="67"/>
      <c r="B17" s="68"/>
      <c r="C17" s="55"/>
      <c r="D17" s="55"/>
    </row>
    <row r="18" spans="1:4">
      <c r="A18" s="61" t="s">
        <v>55</v>
      </c>
      <c r="B18" s="68"/>
      <c r="C18" s="69">
        <f>SUM(C10:C17)</f>
        <v>3519766</v>
      </c>
      <c r="D18" s="69">
        <f>SUM(D10:D17)</f>
        <v>2713107</v>
      </c>
    </row>
    <row r="19" spans="1:4">
      <c r="A19" s="61"/>
      <c r="B19" s="68"/>
      <c r="C19" s="55"/>
      <c r="D19" s="55"/>
    </row>
    <row r="20" spans="1:4">
      <c r="A20" s="53" t="s">
        <v>56</v>
      </c>
      <c r="B20" s="54">
        <v>20</v>
      </c>
      <c r="C20" s="55">
        <v>108660</v>
      </c>
      <c r="D20" s="55">
        <v>99678</v>
      </c>
    </row>
    <row r="21" spans="1:4">
      <c r="A21" s="53" t="s">
        <v>57</v>
      </c>
      <c r="B21" s="54">
        <v>21</v>
      </c>
      <c r="C21" s="55">
        <v>-931361</v>
      </c>
      <c r="D21" s="55">
        <v>-1133397</v>
      </c>
    </row>
    <row r="22" spans="1:4">
      <c r="A22" s="53"/>
      <c r="B22" s="54"/>
      <c r="C22" s="55"/>
      <c r="D22" s="55"/>
    </row>
    <row r="23" spans="1:4">
      <c r="A23" s="61" t="s">
        <v>58</v>
      </c>
      <c r="B23" s="62"/>
      <c r="C23" s="70">
        <f>SUM(C18:C22)+1</f>
        <v>2697066</v>
      </c>
      <c r="D23" s="70">
        <f>SUM(D18:D22)</f>
        <v>1679388</v>
      </c>
    </row>
    <row r="24" spans="1:4">
      <c r="A24" s="53"/>
      <c r="B24" s="54"/>
      <c r="C24" s="71"/>
      <c r="D24" s="71"/>
    </row>
    <row r="25" spans="1:4">
      <c r="A25" s="53" t="s">
        <v>59</v>
      </c>
      <c r="B25" s="54"/>
      <c r="C25" s="55">
        <v>-223906</v>
      </c>
      <c r="D25" s="55">
        <v>-434152</v>
      </c>
    </row>
    <row r="26" spans="1:4">
      <c r="A26" s="72"/>
      <c r="B26" s="73"/>
      <c r="C26" s="71"/>
      <c r="D26" s="71"/>
    </row>
    <row r="27" spans="1:4">
      <c r="A27" s="74" t="s">
        <v>60</v>
      </c>
      <c r="B27" s="75"/>
      <c r="C27" s="76">
        <f>SUM(C23:C26)</f>
        <v>2473160</v>
      </c>
      <c r="D27" s="76">
        <f>SUM(D23:D26)</f>
        <v>1245236</v>
      </c>
    </row>
    <row r="28" spans="1:4">
      <c r="A28" s="53"/>
      <c r="B28" s="54"/>
      <c r="C28" s="77"/>
      <c r="D28" s="77"/>
    </row>
    <row r="29" spans="1:4">
      <c r="A29" s="78" t="s">
        <v>64</v>
      </c>
      <c r="B29" s="79"/>
      <c r="C29" s="168" t="s">
        <v>45</v>
      </c>
      <c r="D29" s="168" t="s">
        <v>45</v>
      </c>
    </row>
    <row r="30" spans="1:4">
      <c r="A30" s="48"/>
      <c r="B30" s="79"/>
      <c r="C30" s="48"/>
      <c r="D30" s="48"/>
    </row>
    <row r="31" spans="1:4">
      <c r="A31" s="80" t="s">
        <v>61</v>
      </c>
      <c r="B31" s="79"/>
      <c r="C31" s="81">
        <f>SUM(C27:C30)</f>
        <v>2473160</v>
      </c>
      <c r="D31" s="81">
        <f>SUM(D27:D30)</f>
        <v>1245236</v>
      </c>
    </row>
    <row r="32" spans="1:4">
      <c r="A32" s="48"/>
      <c r="B32" s="79"/>
      <c r="C32" s="48"/>
      <c r="D32" s="48"/>
    </row>
    <row r="33" spans="1:4" ht="45.75">
      <c r="A33" s="3" t="s">
        <v>62</v>
      </c>
      <c r="B33" s="79"/>
      <c r="C33" s="82"/>
      <c r="D33" s="82"/>
    </row>
    <row r="34" spans="1:4">
      <c r="A34" s="39"/>
      <c r="B34" s="79"/>
      <c r="C34" s="48"/>
      <c r="D34" s="48"/>
    </row>
    <row r="35" spans="1:4">
      <c r="A35" s="83" t="s">
        <v>63</v>
      </c>
      <c r="B35" s="84">
        <v>23</v>
      </c>
      <c r="C35" s="85">
        <v>1174.33</v>
      </c>
      <c r="D35" s="85">
        <v>591.28</v>
      </c>
    </row>
    <row r="36" spans="1:4" ht="15.75">
      <c r="A36" s="86"/>
      <c r="B36" s="86"/>
      <c r="C36" s="87"/>
    </row>
    <row r="38" spans="1:4">
      <c r="A38" s="99" t="s">
        <v>70</v>
      </c>
      <c r="B38" s="99"/>
    </row>
    <row r="39" spans="1:4">
      <c r="A39" s="89"/>
    </row>
    <row r="40" spans="1:4" ht="15" customHeight="1">
      <c r="A40" s="92"/>
      <c r="B40" s="94"/>
      <c r="C40" s="101"/>
      <c r="D40" s="101"/>
    </row>
    <row r="41" spans="1:4" ht="15" customHeight="1">
      <c r="A41" s="92"/>
      <c r="B41" s="94"/>
      <c r="C41" s="101"/>
      <c r="D41" s="101"/>
    </row>
    <row r="42" spans="1:4" ht="15.75" customHeight="1" thickBot="1">
      <c r="A42" s="93"/>
      <c r="B42" s="94"/>
      <c r="C42" s="102"/>
      <c r="D42" s="102"/>
    </row>
    <row r="43" spans="1:4" ht="31.5" customHeight="1">
      <c r="A43" s="90" t="s">
        <v>71</v>
      </c>
      <c r="B43" s="91"/>
      <c r="C43" s="100" t="s">
        <v>72</v>
      </c>
      <c r="D43" s="100"/>
    </row>
    <row r="44" spans="1:4" ht="15" customHeight="1">
      <c r="A44" s="95" t="s">
        <v>73</v>
      </c>
      <c r="B44" s="96" t="s">
        <v>74</v>
      </c>
      <c r="C44" s="98" t="s">
        <v>75</v>
      </c>
      <c r="D44" s="98"/>
    </row>
    <row r="45" spans="1:4" ht="15" customHeight="1">
      <c r="A45" s="95"/>
      <c r="B45" s="96"/>
      <c r="C45" s="98"/>
      <c r="D45" s="98"/>
    </row>
    <row r="46" spans="1:4">
      <c r="A46" s="95"/>
      <c r="B46" s="96"/>
      <c r="C46" s="98"/>
      <c r="D46" s="98"/>
    </row>
  </sheetData>
  <mergeCells count="11">
    <mergeCell ref="A44:A46"/>
    <mergeCell ref="B44:B46"/>
    <mergeCell ref="C44:D46"/>
    <mergeCell ref="A38:B38"/>
    <mergeCell ref="C43:D43"/>
    <mergeCell ref="C40:D42"/>
    <mergeCell ref="A1:E1"/>
    <mergeCell ref="A2:E2"/>
    <mergeCell ref="A3:E3"/>
    <mergeCell ref="A40:A42"/>
    <mergeCell ref="B40:B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21" sqref="B21"/>
    </sheetView>
  </sheetViews>
  <sheetFormatPr defaultRowHeight="15"/>
  <cols>
    <col min="1" max="1" width="16.28515625" customWidth="1"/>
    <col min="2" max="2" width="11.85546875" customWidth="1"/>
    <col min="3" max="3" width="11.42578125" customWidth="1"/>
    <col min="5" max="5" width="13.42578125" customWidth="1"/>
    <col min="7" max="7" width="13.85546875" customWidth="1"/>
    <col min="9" max="9" width="17.28515625" customWidth="1"/>
    <col min="11" max="11" width="13.42578125" customWidth="1"/>
  </cols>
  <sheetData>
    <row r="1" spans="1:11">
      <c r="A1" s="9" t="s">
        <v>0</v>
      </c>
      <c r="B1" s="39"/>
      <c r="C1" s="39"/>
      <c r="D1" s="103"/>
      <c r="E1" s="39"/>
      <c r="F1" s="103"/>
      <c r="G1" s="39"/>
      <c r="H1" s="103"/>
      <c r="I1" s="39"/>
      <c r="J1" s="103"/>
      <c r="K1" s="39"/>
    </row>
    <row r="2" spans="1:11" ht="33.75" customHeight="1">
      <c r="A2" s="134" t="s">
        <v>83</v>
      </c>
      <c r="B2" s="134"/>
      <c r="C2" s="134"/>
      <c r="D2" s="134"/>
      <c r="E2" s="134"/>
      <c r="F2" s="134"/>
      <c r="G2" s="39"/>
      <c r="H2" s="103"/>
      <c r="I2" s="39"/>
      <c r="J2" s="103"/>
      <c r="K2" s="39"/>
    </row>
    <row r="3" spans="1:11">
      <c r="A3" s="4" t="s">
        <v>2</v>
      </c>
      <c r="B3" s="104"/>
      <c r="C3" s="105"/>
      <c r="D3" s="106"/>
      <c r="E3" s="107"/>
      <c r="F3" s="103"/>
      <c r="G3" s="39"/>
      <c r="H3" s="103"/>
      <c r="I3" s="39"/>
      <c r="J3" s="103"/>
      <c r="K3" s="39"/>
    </row>
    <row r="4" spans="1:11" ht="57">
      <c r="A4" s="39"/>
      <c r="B4" s="108" t="s">
        <v>3</v>
      </c>
      <c r="C4" s="108" t="s">
        <v>84</v>
      </c>
      <c r="D4" s="109"/>
      <c r="E4" s="135" t="s">
        <v>20</v>
      </c>
      <c r="F4" s="109"/>
      <c r="G4" s="108" t="s">
        <v>21</v>
      </c>
      <c r="H4" s="109"/>
      <c r="I4" s="108" t="s">
        <v>76</v>
      </c>
      <c r="J4" s="109"/>
      <c r="K4" s="108" t="s">
        <v>77</v>
      </c>
    </row>
    <row r="5" spans="1:11">
      <c r="A5" s="39"/>
      <c r="B5" s="39"/>
      <c r="C5" s="39"/>
      <c r="D5" s="103"/>
      <c r="E5" s="39"/>
      <c r="F5" s="103"/>
      <c r="G5" s="39"/>
      <c r="H5" s="103"/>
      <c r="I5" s="39"/>
      <c r="J5" s="103"/>
      <c r="K5" s="39"/>
    </row>
    <row r="6" spans="1:11">
      <c r="A6" s="110" t="s">
        <v>78</v>
      </c>
      <c r="B6" s="39"/>
      <c r="C6" s="111">
        <v>1712762</v>
      </c>
      <c r="D6" s="112"/>
      <c r="E6" s="111">
        <v>-38924</v>
      </c>
      <c r="F6" s="112"/>
      <c r="G6" s="111">
        <v>12463583</v>
      </c>
      <c r="H6" s="112"/>
      <c r="I6" s="111">
        <v>12913657</v>
      </c>
      <c r="J6" s="113"/>
      <c r="K6" s="114">
        <v>27051078</v>
      </c>
    </row>
    <row r="7" spans="1:11">
      <c r="A7" s="115"/>
      <c r="B7" s="39"/>
      <c r="C7" s="113"/>
      <c r="D7" s="113"/>
      <c r="E7" s="113"/>
      <c r="F7" s="113"/>
      <c r="G7" s="113"/>
      <c r="H7" s="113"/>
      <c r="I7" s="116"/>
      <c r="J7" s="113"/>
      <c r="K7" s="116"/>
    </row>
    <row r="8" spans="1:11" ht="22.5">
      <c r="A8" s="117" t="s">
        <v>60</v>
      </c>
      <c r="B8" s="39"/>
      <c r="C8" s="118">
        <v>0</v>
      </c>
      <c r="D8" s="116"/>
      <c r="E8" s="118">
        <v>0</v>
      </c>
      <c r="F8" s="116"/>
      <c r="G8" s="118">
        <v>0</v>
      </c>
      <c r="H8" s="116"/>
      <c r="I8" s="118">
        <v>1726030</v>
      </c>
      <c r="J8" s="119"/>
      <c r="K8" s="118">
        <f>SUM(C8:I8)</f>
        <v>1726030</v>
      </c>
    </row>
    <row r="9" spans="1:11">
      <c r="A9" s="115"/>
      <c r="B9" s="103"/>
      <c r="C9" s="116"/>
      <c r="D9" s="116"/>
      <c r="E9" s="116"/>
      <c r="F9" s="116"/>
      <c r="G9" s="116"/>
      <c r="H9" s="116"/>
      <c r="I9" s="116"/>
      <c r="J9" s="116"/>
      <c r="K9" s="116"/>
    </row>
    <row r="10" spans="1:11">
      <c r="A10" s="120" t="s">
        <v>79</v>
      </c>
      <c r="B10" s="80"/>
      <c r="C10" s="121">
        <f>SUM(C8:C8)</f>
        <v>0</v>
      </c>
      <c r="D10" s="113"/>
      <c r="E10" s="121">
        <f>SUM(E8:E8)</f>
        <v>0</v>
      </c>
      <c r="F10" s="113"/>
      <c r="G10" s="121">
        <f>SUM(G8:G8)</f>
        <v>0</v>
      </c>
      <c r="H10" s="113"/>
      <c r="I10" s="121">
        <f>SUM(I8:I8)</f>
        <v>1726030</v>
      </c>
      <c r="J10" s="113"/>
      <c r="K10" s="121">
        <f>SUM(K8:K8)</f>
        <v>1726030</v>
      </c>
    </row>
    <row r="11" spans="1:11">
      <c r="A11" s="117"/>
      <c r="B11" s="80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33.75">
      <c r="A12" s="117" t="s">
        <v>80</v>
      </c>
      <c r="B12" s="122">
        <v>5</v>
      </c>
      <c r="C12" s="116">
        <v>0</v>
      </c>
      <c r="D12" s="116"/>
      <c r="E12" s="116">
        <v>0</v>
      </c>
      <c r="F12" s="116"/>
      <c r="G12" s="116">
        <v>-700592</v>
      </c>
      <c r="H12" s="116"/>
      <c r="I12" s="116">
        <f>-G12</f>
        <v>700592</v>
      </c>
      <c r="J12" s="116"/>
      <c r="K12" s="116">
        <f>SUM(C12:I12)</f>
        <v>0</v>
      </c>
    </row>
    <row r="13" spans="1:11">
      <c r="A13" s="117"/>
      <c r="B13" s="123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ht="33.75">
      <c r="A14" s="123" t="s">
        <v>81</v>
      </c>
      <c r="B14" s="80"/>
      <c r="C14" s="114">
        <f>C10+C12+C6</f>
        <v>1712762</v>
      </c>
      <c r="D14" s="113"/>
      <c r="E14" s="114">
        <f>E10+E12+E6</f>
        <v>-38924</v>
      </c>
      <c r="F14" s="113"/>
      <c r="G14" s="114">
        <f>G10+G12+G6</f>
        <v>11762991</v>
      </c>
      <c r="H14" s="113"/>
      <c r="I14" s="114">
        <f>I10+I12+I6</f>
        <v>15340279</v>
      </c>
      <c r="J14" s="113"/>
      <c r="K14" s="114">
        <f>K10+K12+K6</f>
        <v>28777108</v>
      </c>
    </row>
    <row r="15" spans="1:11">
      <c r="A15" s="117"/>
      <c r="B15" s="80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22.5">
      <c r="A16" s="117" t="s">
        <v>60</v>
      </c>
      <c r="B16" s="39"/>
      <c r="C16" s="124">
        <v>0</v>
      </c>
      <c r="D16" s="116"/>
      <c r="E16" s="124">
        <v>0</v>
      </c>
      <c r="F16" s="116"/>
      <c r="G16" s="124">
        <v>0</v>
      </c>
      <c r="H16" s="116"/>
      <c r="I16" s="125">
        <f>ОПиУ!C27</f>
        <v>2473160</v>
      </c>
      <c r="J16" s="119"/>
      <c r="K16" s="124">
        <f>SUM(C16:I16)</f>
        <v>2473160</v>
      </c>
    </row>
    <row r="17" spans="1:11">
      <c r="A17" s="117"/>
      <c r="B17" s="39"/>
      <c r="C17" s="116"/>
      <c r="D17" s="116"/>
      <c r="E17" s="118"/>
      <c r="F17" s="116"/>
      <c r="G17" s="118"/>
      <c r="H17" s="116"/>
      <c r="I17" s="126"/>
      <c r="J17" s="127"/>
      <c r="K17" s="116"/>
    </row>
    <row r="18" spans="1:11">
      <c r="A18" s="120" t="s">
        <v>79</v>
      </c>
      <c r="B18" s="39"/>
      <c r="C18" s="121">
        <f>SUM(C15:C16)</f>
        <v>0</v>
      </c>
      <c r="D18" s="116"/>
      <c r="E18" s="121">
        <f>SUM(E15:E16)</f>
        <v>0</v>
      </c>
      <c r="F18" s="116"/>
      <c r="G18" s="121">
        <f>SUM(G15:G16)</f>
        <v>0</v>
      </c>
      <c r="H18" s="116"/>
      <c r="I18" s="121">
        <f>SUM(I15:I16)</f>
        <v>2473160</v>
      </c>
      <c r="J18" s="127"/>
      <c r="K18" s="121">
        <f>SUM(K15:K16)</f>
        <v>2473160</v>
      </c>
    </row>
    <row r="19" spans="1:11">
      <c r="A19" s="80"/>
      <c r="B19" s="39"/>
      <c r="C19" s="113"/>
      <c r="D19" s="116"/>
      <c r="E19" s="113"/>
      <c r="F19" s="116"/>
      <c r="G19" s="113"/>
      <c r="H19" s="116"/>
      <c r="I19" s="113"/>
      <c r="J19" s="127"/>
      <c r="K19" s="113"/>
    </row>
    <row r="20" spans="1:11" ht="33.75">
      <c r="A20" s="117" t="s">
        <v>80</v>
      </c>
      <c r="B20" s="122">
        <v>5</v>
      </c>
      <c r="C20" s="116">
        <v>0</v>
      </c>
      <c r="D20" s="116"/>
      <c r="E20" s="116">
        <v>0</v>
      </c>
      <c r="F20" s="116"/>
      <c r="G20" s="128">
        <v>-333557</v>
      </c>
      <c r="H20" s="116"/>
      <c r="I20" s="128">
        <f>-G20</f>
        <v>333557</v>
      </c>
      <c r="J20" s="127"/>
      <c r="K20" s="116">
        <f>SUM(C20:I20)</f>
        <v>0</v>
      </c>
    </row>
    <row r="21" spans="1:11">
      <c r="A21" s="39"/>
      <c r="B21" s="39"/>
      <c r="C21" s="121"/>
      <c r="D21" s="39"/>
      <c r="E21" s="121"/>
      <c r="F21" s="39"/>
      <c r="G21" s="121"/>
      <c r="H21" s="39"/>
      <c r="I21" s="121"/>
      <c r="J21" s="39"/>
      <c r="K21" s="121"/>
    </row>
    <row r="22" spans="1:11">
      <c r="A22" s="129"/>
      <c r="B22" s="39"/>
      <c r="C22" s="118"/>
      <c r="D22" s="116"/>
      <c r="E22" s="118"/>
      <c r="F22" s="116"/>
      <c r="G22" s="118"/>
      <c r="H22" s="116"/>
      <c r="I22" s="127"/>
      <c r="J22" s="127"/>
      <c r="K22" s="118"/>
    </row>
    <row r="23" spans="1:11" ht="23.25" thickBot="1">
      <c r="A23" s="123" t="s">
        <v>82</v>
      </c>
      <c r="B23" s="39"/>
      <c r="C23" s="130">
        <f>C20+C18+C14</f>
        <v>1712762</v>
      </c>
      <c r="D23" s="113"/>
      <c r="E23" s="130">
        <f>E20+E18+E14</f>
        <v>-38924</v>
      </c>
      <c r="F23" s="113"/>
      <c r="G23" s="130">
        <f>ROUND(G20+G18+G14,)</f>
        <v>11429434</v>
      </c>
      <c r="H23" s="113"/>
      <c r="I23" s="130">
        <f>I20+I18+I14-3</f>
        <v>18146993</v>
      </c>
      <c r="J23" s="113"/>
      <c r="K23" s="130">
        <f>K20+K18+K14-3</f>
        <v>31250265</v>
      </c>
    </row>
    <row r="24" spans="1:11" ht="15.75" thickTop="1">
      <c r="A24" s="123"/>
      <c r="B24" s="39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>
      <c r="A25" s="123"/>
      <c r="B25" s="80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>
      <c r="A26" s="136" t="s">
        <v>70</v>
      </c>
      <c r="B26" s="136"/>
      <c r="E26" s="131"/>
      <c r="F26" s="132"/>
      <c r="G26" s="131"/>
      <c r="H26" s="133"/>
      <c r="I26" s="131"/>
      <c r="J26" s="133"/>
      <c r="K26" s="131"/>
    </row>
    <row r="27" spans="1:11">
      <c r="A27" s="89"/>
    </row>
    <row r="28" spans="1:11" ht="15" customHeight="1">
      <c r="A28" s="92"/>
      <c r="B28" s="94"/>
      <c r="E28" s="101"/>
      <c r="F28" s="101"/>
    </row>
    <row r="29" spans="1:11" ht="15" customHeight="1">
      <c r="A29" s="92"/>
      <c r="B29" s="94"/>
      <c r="E29" s="101"/>
      <c r="F29" s="101"/>
    </row>
    <row r="30" spans="1:11" ht="15.75" customHeight="1" thickBot="1">
      <c r="A30" s="93"/>
      <c r="B30" s="94"/>
      <c r="E30" s="102"/>
      <c r="F30" s="102"/>
    </row>
    <row r="31" spans="1:11" ht="15.75" customHeight="1">
      <c r="A31" s="90" t="s">
        <v>71</v>
      </c>
      <c r="B31" s="91"/>
      <c r="E31" s="140" t="s">
        <v>72</v>
      </c>
      <c r="F31" s="140"/>
    </row>
    <row r="32" spans="1:11" ht="15" customHeight="1">
      <c r="A32" s="137" t="s">
        <v>73</v>
      </c>
      <c r="B32" s="137"/>
      <c r="E32" s="98" t="s">
        <v>75</v>
      </c>
      <c r="F32" s="98"/>
    </row>
    <row r="33" spans="1:6" ht="15" customHeight="1">
      <c r="A33" s="137"/>
      <c r="B33" s="137"/>
      <c r="E33" s="98"/>
      <c r="F33" s="98"/>
    </row>
    <row r="34" spans="1:6" ht="15" customHeight="1">
      <c r="A34" s="137"/>
      <c r="B34" s="137"/>
      <c r="E34" s="98"/>
      <c r="F34" s="98"/>
    </row>
  </sheetData>
  <mergeCells count="7">
    <mergeCell ref="E32:F34"/>
    <mergeCell ref="A32:B34"/>
    <mergeCell ref="E31:F31"/>
    <mergeCell ref="A2:F2"/>
    <mergeCell ref="A28:A30"/>
    <mergeCell ref="B28:B30"/>
    <mergeCell ref="E28:F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I12" sqref="I12"/>
    </sheetView>
  </sheetViews>
  <sheetFormatPr defaultRowHeight="15"/>
  <cols>
    <col min="1" max="1" width="29.140625" customWidth="1"/>
    <col min="2" max="2" width="12.140625" customWidth="1"/>
    <col min="3" max="3" width="13.7109375" customWidth="1"/>
    <col min="4" max="4" width="14.42578125" customWidth="1"/>
    <col min="7" max="7" width="11" customWidth="1"/>
    <col min="9" max="9" width="11.28515625" customWidth="1"/>
  </cols>
  <sheetData>
    <row r="1" spans="1:5">
      <c r="A1" s="166" t="s">
        <v>0</v>
      </c>
      <c r="B1" s="166"/>
      <c r="C1" s="166"/>
      <c r="D1" s="166"/>
      <c r="E1" s="166"/>
    </row>
    <row r="2" spans="1:5" ht="32.25" customHeight="1">
      <c r="A2" s="134" t="s">
        <v>111</v>
      </c>
      <c r="B2" s="134"/>
      <c r="C2" s="134"/>
      <c r="D2" s="134"/>
      <c r="E2" s="134"/>
    </row>
    <row r="3" spans="1:5">
      <c r="A3" s="141"/>
      <c r="B3" s="141"/>
      <c r="C3" s="141"/>
    </row>
    <row r="4" spans="1:5">
      <c r="A4" s="4" t="s">
        <v>2</v>
      </c>
      <c r="B4" s="4"/>
      <c r="C4" s="141"/>
    </row>
    <row r="5" spans="1:5" ht="34.5" thickBot="1">
      <c r="A5" s="164" t="s">
        <v>85</v>
      </c>
      <c r="B5" s="143" t="s">
        <v>48</v>
      </c>
      <c r="C5" s="88" t="s">
        <v>66</v>
      </c>
      <c r="D5" s="88" t="s">
        <v>67</v>
      </c>
    </row>
    <row r="6" spans="1:5">
      <c r="A6" s="155"/>
      <c r="B6" s="155"/>
      <c r="C6" s="163"/>
      <c r="D6" s="163"/>
    </row>
    <row r="7" spans="1:5">
      <c r="A7" s="144"/>
      <c r="B7" s="144"/>
      <c r="C7" s="145"/>
      <c r="D7" s="145"/>
    </row>
    <row r="8" spans="1:5">
      <c r="A8" s="146" t="s">
        <v>86</v>
      </c>
      <c r="B8" s="144"/>
      <c r="C8" s="145">
        <v>9488225.586099999</v>
      </c>
      <c r="D8" s="145">
        <v>8186693</v>
      </c>
    </row>
    <row r="9" spans="1:5">
      <c r="A9" s="13" t="s">
        <v>87</v>
      </c>
      <c r="B9" s="144"/>
      <c r="C9" s="145">
        <v>90448.624760000006</v>
      </c>
      <c r="D9" s="145">
        <v>56267</v>
      </c>
    </row>
    <row r="10" spans="1:5">
      <c r="A10" s="13" t="s">
        <v>88</v>
      </c>
      <c r="B10" s="144"/>
      <c r="C10" s="145">
        <v>-3249445.28204</v>
      </c>
      <c r="D10" s="145">
        <v>-3504967</v>
      </c>
    </row>
    <row r="11" spans="1:5">
      <c r="A11" s="13" t="s">
        <v>89</v>
      </c>
      <c r="B11" s="144"/>
      <c r="C11" s="145">
        <v>-166269</v>
      </c>
      <c r="D11" s="145" t="s">
        <v>45</v>
      </c>
    </row>
    <row r="12" spans="1:5">
      <c r="A12" s="13" t="s">
        <v>90</v>
      </c>
      <c r="B12" s="144"/>
      <c r="C12" s="147">
        <v>-116871.39881999791</v>
      </c>
      <c r="D12" s="147">
        <v>-34143</v>
      </c>
    </row>
    <row r="13" spans="1:5">
      <c r="A13" s="148" t="s">
        <v>91</v>
      </c>
      <c r="B13" s="149"/>
      <c r="C13" s="150">
        <f>ROUND(SUM(C8:C12),)</f>
        <v>6046089</v>
      </c>
      <c r="D13" s="150">
        <f>ROUND(SUM(D8:D12),)</f>
        <v>4703850</v>
      </c>
    </row>
    <row r="14" spans="1:5">
      <c r="A14" s="151" t="s">
        <v>92</v>
      </c>
      <c r="B14" s="144"/>
      <c r="C14" s="145">
        <v>-1216524.3357100002</v>
      </c>
      <c r="D14" s="145">
        <v>-616295</v>
      </c>
    </row>
    <row r="15" spans="1:5">
      <c r="A15" s="152" t="s">
        <v>93</v>
      </c>
      <c r="B15" s="144"/>
      <c r="C15" s="145">
        <v>-178513.071</v>
      </c>
      <c r="D15" s="145">
        <v>-829931</v>
      </c>
    </row>
    <row r="16" spans="1:5">
      <c r="A16" s="142" t="s">
        <v>94</v>
      </c>
      <c r="B16" s="144"/>
      <c r="C16" s="153">
        <f>ROUND(SUM(C13:C15),)</f>
        <v>4651052</v>
      </c>
      <c r="D16" s="153">
        <f>ROUND(SUM(D13:D15),)</f>
        <v>3257624</v>
      </c>
    </row>
    <row r="17" spans="1:4">
      <c r="A17" s="149"/>
      <c r="B17" s="149"/>
      <c r="C17" s="145"/>
      <c r="D17" s="145"/>
    </row>
    <row r="18" spans="1:4">
      <c r="A18" s="154" t="s">
        <v>95</v>
      </c>
      <c r="B18" s="155"/>
      <c r="C18" s="156"/>
      <c r="D18" s="156"/>
    </row>
    <row r="19" spans="1:4">
      <c r="A19" s="154"/>
      <c r="B19" s="155"/>
      <c r="C19" s="156"/>
      <c r="D19" s="156"/>
    </row>
    <row r="20" spans="1:4">
      <c r="A20" s="13" t="s">
        <v>96</v>
      </c>
      <c r="B20" s="144"/>
      <c r="C20" s="145">
        <v>-372342.03145999997</v>
      </c>
      <c r="D20" s="145">
        <v>-815357</v>
      </c>
    </row>
    <row r="21" spans="1:4">
      <c r="A21" s="13" t="s">
        <v>97</v>
      </c>
      <c r="B21" s="144"/>
      <c r="C21" s="145">
        <v>-273117.05177000002</v>
      </c>
      <c r="D21" s="145">
        <v>-18182</v>
      </c>
    </row>
    <row r="22" spans="1:4">
      <c r="A22" s="152" t="s">
        <v>98</v>
      </c>
      <c r="B22" s="144"/>
      <c r="C22" s="157">
        <v>-30000</v>
      </c>
      <c r="D22" s="157">
        <v>-158047</v>
      </c>
    </row>
    <row r="23" spans="1:4">
      <c r="A23" s="13" t="s">
        <v>99</v>
      </c>
      <c r="B23" s="158"/>
      <c r="C23" s="145">
        <v>87067.503269999987</v>
      </c>
      <c r="D23" s="145">
        <v>76826</v>
      </c>
    </row>
    <row r="24" spans="1:4" ht="15.75" thickBot="1">
      <c r="A24" s="148" t="s">
        <v>100</v>
      </c>
      <c r="B24" s="144"/>
      <c r="C24" s="159">
        <f>ROUND(SUM(C20:C23),)</f>
        <v>-588392</v>
      </c>
      <c r="D24" s="159">
        <f>ROUND(SUM(D20:D23),)</f>
        <v>-914760</v>
      </c>
    </row>
    <row r="25" spans="1:4" ht="15.75" thickTop="1">
      <c r="A25" s="148"/>
      <c r="B25" s="144"/>
      <c r="C25" s="145"/>
      <c r="D25" s="145"/>
    </row>
    <row r="26" spans="1:4">
      <c r="A26" s="148" t="s">
        <v>101</v>
      </c>
      <c r="B26" s="144"/>
      <c r="C26" s="145"/>
      <c r="D26" s="145"/>
    </row>
    <row r="27" spans="1:4">
      <c r="A27" s="148"/>
      <c r="B27" s="144"/>
      <c r="C27" s="145"/>
      <c r="D27" s="145"/>
    </row>
    <row r="28" spans="1:4">
      <c r="A28" s="152" t="s">
        <v>102</v>
      </c>
      <c r="B28" s="160">
        <v>11</v>
      </c>
      <c r="C28" s="145">
        <v>-1617917.16992</v>
      </c>
      <c r="D28" s="145">
        <v>-918135</v>
      </c>
    </row>
    <row r="29" spans="1:4">
      <c r="A29" s="152" t="s">
        <v>103</v>
      </c>
      <c r="B29" s="144"/>
      <c r="C29" s="145">
        <v>-909758.89523000002</v>
      </c>
      <c r="D29" s="145">
        <v>-768589</v>
      </c>
    </row>
    <row r="30" spans="1:4">
      <c r="A30" s="152" t="s">
        <v>104</v>
      </c>
      <c r="B30" s="144"/>
      <c r="C30" s="145">
        <v>-627.0396199999999</v>
      </c>
      <c r="D30" s="145">
        <v>-135</v>
      </c>
    </row>
    <row r="31" spans="1:4">
      <c r="A31" s="152" t="s">
        <v>87</v>
      </c>
      <c r="B31" s="158"/>
      <c r="C31" s="145" t="s">
        <v>45</v>
      </c>
      <c r="D31" s="145" t="s">
        <v>45</v>
      </c>
    </row>
    <row r="32" spans="1:4" ht="15.75" thickBot="1">
      <c r="A32" s="148" t="s">
        <v>105</v>
      </c>
      <c r="B32" s="144"/>
      <c r="C32" s="159">
        <f>ROUND(SUM(C28:C31),)</f>
        <v>-2528303</v>
      </c>
      <c r="D32" s="159">
        <f>ROUND(SUM(D28:D31),)</f>
        <v>-1686859</v>
      </c>
    </row>
    <row r="33" spans="1:5" ht="15.75" thickTop="1">
      <c r="A33" s="148"/>
      <c r="B33" s="144"/>
      <c r="C33" s="156"/>
      <c r="D33" s="156"/>
    </row>
    <row r="34" spans="1:5">
      <c r="A34" s="152" t="s">
        <v>106</v>
      </c>
      <c r="B34" s="144"/>
      <c r="C34" s="157">
        <v>-58.138210000000115</v>
      </c>
      <c r="D34" s="157">
        <v>213</v>
      </c>
    </row>
    <row r="35" spans="1:5">
      <c r="A35" s="152" t="s">
        <v>107</v>
      </c>
      <c r="B35" s="160">
        <v>9</v>
      </c>
      <c r="C35" s="145">
        <v>1652.1859999999999</v>
      </c>
      <c r="D35" s="145">
        <v>-32862</v>
      </c>
    </row>
    <row r="36" spans="1:5">
      <c r="A36" s="13"/>
      <c r="B36" s="144"/>
      <c r="C36" s="145"/>
      <c r="D36" s="145"/>
    </row>
    <row r="37" spans="1:5">
      <c r="A37" s="148" t="s">
        <v>108</v>
      </c>
      <c r="B37" s="144"/>
      <c r="C37" s="165">
        <v>1535951</v>
      </c>
      <c r="D37" s="165">
        <f>ROUND(SUM(D34:D35)+D32+D24+D16,)</f>
        <v>623356</v>
      </c>
    </row>
    <row r="38" spans="1:5">
      <c r="A38" s="148" t="s">
        <v>109</v>
      </c>
      <c r="B38" s="144"/>
      <c r="C38" s="145">
        <v>1790497</v>
      </c>
      <c r="D38" s="145">
        <v>1021554</v>
      </c>
    </row>
    <row r="39" spans="1:5" ht="15.75" thickBot="1">
      <c r="A39" s="148" t="s">
        <v>110</v>
      </c>
      <c r="B39" s="160">
        <v>9</v>
      </c>
      <c r="C39" s="161">
        <f>ROUND(SUM(C37:C38),)</f>
        <v>3326448</v>
      </c>
      <c r="D39" s="161">
        <f>ROUND(SUM(D37:D38),)</f>
        <v>1644910</v>
      </c>
    </row>
    <row r="40" spans="1:5" ht="15.75" thickTop="1">
      <c r="A40" s="141"/>
      <c r="B40" s="141"/>
      <c r="C40" s="162">
        <f>C39-ОФП!C19</f>
        <v>1</v>
      </c>
      <c r="D40" s="162"/>
    </row>
    <row r="43" spans="1:5">
      <c r="A43" s="136" t="s">
        <v>70</v>
      </c>
      <c r="B43" s="136"/>
      <c r="E43" s="131"/>
    </row>
    <row r="44" spans="1:5">
      <c r="A44" s="89"/>
    </row>
    <row r="45" spans="1:5" ht="15" customHeight="1">
      <c r="A45" s="92"/>
      <c r="B45" s="94"/>
      <c r="E45" s="138"/>
    </row>
    <row r="46" spans="1:5" ht="15" customHeight="1">
      <c r="A46" s="92"/>
      <c r="B46" s="94"/>
      <c r="E46" s="138"/>
    </row>
    <row r="47" spans="1:5" ht="15.75" customHeight="1" thickBot="1">
      <c r="A47" s="93"/>
      <c r="B47" s="94"/>
      <c r="E47" s="139"/>
    </row>
    <row r="48" spans="1:5" ht="15.75" customHeight="1">
      <c r="A48" s="90" t="s">
        <v>71</v>
      </c>
      <c r="B48" s="91"/>
      <c r="E48" s="169" t="s">
        <v>72</v>
      </c>
    </row>
    <row r="49" spans="1:5" ht="15" customHeight="1">
      <c r="A49" s="137" t="s">
        <v>73</v>
      </c>
      <c r="B49" s="137"/>
      <c r="E49" s="97" t="s">
        <v>75</v>
      </c>
    </row>
    <row r="50" spans="1:5" ht="15" customHeight="1">
      <c r="A50" s="137"/>
      <c r="B50" s="137"/>
      <c r="E50" s="97"/>
    </row>
    <row r="51" spans="1:5" ht="15" customHeight="1">
      <c r="A51" s="137"/>
      <c r="B51" s="137"/>
      <c r="E51" s="97"/>
    </row>
  </sheetData>
  <mergeCells count="5">
    <mergeCell ref="A49:B51"/>
    <mergeCell ref="A1:E1"/>
    <mergeCell ref="A2:E2"/>
    <mergeCell ref="A45:A47"/>
    <mergeCell ref="B45:B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Капитал</vt:lpstr>
      <vt:lpstr>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2021-08-20T11:12:40Z</dcterms:modified>
</cp:coreProperties>
</file>