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230" activeTab="2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C45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143772</t>
        </r>
      </text>
    </comment>
  </commentList>
</comments>
</file>

<file path=xl/sharedStrings.xml><?xml version="1.0" encoding="utf-8"?>
<sst xmlns="http://schemas.openxmlformats.org/spreadsheetml/2006/main" count="228" uniqueCount="160">
  <si>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</si>
  <si>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</si>
  <si>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</si>
  <si>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</si>
  <si>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</si>
  <si>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</si>
  <si>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</si>
  <si>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</si>
  <si>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</si>
  <si>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</si>
  <si>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</si>
  <si>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</si>
  <si>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</si>
  <si>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</si>
  <si>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</si>
  <si>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</si>
  <si>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</si>
  <si>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</si>
  <si>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</si>
  <si>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</si>
  <si>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</si>
  <si>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</si>
  <si>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</si>
  <si>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</si>
  <si>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</si>
  <si>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</si>
  <si>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</si>
  <si>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</si>
  <si>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</si>
  <si>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</si>
  <si>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</si>
  <si>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</si>
  <si>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</si>
  <si>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</si>
  <si>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</si>
  <si>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</si>
  <si>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</si>
  <si>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</si>
  <si>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</si>
  <si>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</si>
  <si>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</si>
  <si>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</si>
  <si>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</si>
  <si>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</si>
  <si>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</si>
  <si>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</si>
  <si>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</si>
  <si>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</si>
  <si>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</si>
  <si>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</si>
  <si>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</si>
  <si>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</si>
  <si>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</si>
  <si>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</si>
  <si>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</si>
  <si>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</si>
  <si>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</si>
  <si>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</si>
  <si>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</si>
  <si>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</si>
  <si>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</si>
  <si>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</si>
  <si>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</si>
  <si>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</si>
  <si>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</si>
  <si>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</si>
  <si>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</si>
  <si>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</si>
  <si>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</si>
  <si>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</si>
  <si>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</si>
  <si>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</si>
  <si>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</si>
  <si>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</si>
  <si>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</si>
  <si>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</si>
  <si>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</si>
  <si>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</si>
  <si>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</si>
  <si>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Дополнительный капитал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</si>
  <si>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</si>
  <si>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</si>
  <si>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</si>
  <si>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</si>
  <si>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</si>
  <si>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</si>
  <si>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</si>
  <si>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</si>
  <si>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</si>
  <si>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</si>
  <si>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</si>
  <si>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</si>
  <si>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</si>
  <si>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</si>
  <si>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</si>
  <si>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</si>
  <si>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</si>
  <si>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</si>
  <si>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</si>
  <si>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</si>
  <si>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</si>
  <si>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</si>
  <si>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</si>
  <si>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</si>
  <si>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</si>
  <si>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</si>
  <si>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</si>
  <si>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</si>
  <si>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</si>
  <si>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</si>
  <si>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</si>
  <si>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</si>
  <si>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</si>
  <si>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</si>
  <si>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</si>
  <si>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</si>
  <si>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</si>
  <si>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</si>
  <si>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</si>
  <si>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</si>
  <si>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</si>
  <si>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</si>
  <si>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</si>
  <si>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</si>
  <si>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</si>
  <si>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</si>
  <si>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>Остаток по состоянию на 1 января  2021 года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</si>
  <si>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</si>
  <si>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</si>
  <si>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</si>
  <si>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</si>
  <si>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>Остаток по состоянию на 1 января 2020 года</t>
  </si>
  <si>
    <t>Всего совокупного прибыли/убытка за период</t>
  </si>
  <si>
    <t>Всего прочих изменений в собственном капитале</t>
  </si>
  <si>
    <t>Переводы</t>
  </si>
  <si>
    <t>Выпуск простых акций</t>
  </si>
  <si>
    <t>Обязательство по аренде</t>
  </si>
  <si>
    <t>Базовая прибыль   за период, приходящаяся на акционеров (в тенге)</t>
  </si>
  <si>
    <t>Главный бухгалтер                                                                                    Ибраева Е.С.</t>
  </si>
  <si>
    <t>Главный бухгалтер                                                                                  Ибраева Е.С.</t>
  </si>
  <si>
    <t>Главный бухгалтер                                                                                     Ибраева Е.С.</t>
  </si>
  <si>
    <t xml:space="preserve">               по состоянию на 01 октября 2021 года</t>
  </si>
  <si>
    <t>Остаток по состоянию на 1 октября  2021 года</t>
  </si>
  <si>
    <t>Председатель  Правления                                                                        Мусатаева Г.А.</t>
  </si>
  <si>
    <t xml:space="preserve">Консолидированный    отчет о финансовом положении </t>
  </si>
  <si>
    <t>Консолидированный    отчет об изменениях в  капитале  
по состоянию на 01 октября 2021 года</t>
  </si>
  <si>
    <t>Остаток по состоянию на 1 января 2019 года</t>
  </si>
  <si>
    <t>Влияние применение МСФО 16</t>
  </si>
  <si>
    <t>Пересчитанный остаток на 01 января 2019 года в соответствии с МСФО 16</t>
  </si>
  <si>
    <t>Остаток по состоянию на 1 октября  2020 года</t>
  </si>
  <si>
    <t>Остаток по состоянию на 1 января  2020 года</t>
  </si>
  <si>
    <t>Обесценение</t>
  </si>
  <si>
    <t>прим.</t>
  </si>
  <si>
    <t>Прим.</t>
  </si>
  <si>
    <t>Консолидированный    отчет о прибыли или убытке 
и прочем совокупном доходе по состоянию
на 30 сентября 2021 года</t>
  </si>
  <si>
    <t>за период  закончившийся 
30 сентября 2021 года</t>
  </si>
  <si>
    <t>за период  закончившийся 
30 сентября 2020 года</t>
  </si>
  <si>
    <t>Председатель  Правления                                                                      Мусатаева Г.А.</t>
  </si>
  <si>
    <t>Председатель Правления                                                                       Мусатаева Г.А.</t>
  </si>
  <si>
    <t>Консолидированный    отчет о движении денежных средств
по состоянию на 30 сентября 2021 года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</si>
</sst>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Border="1" applyAlignment="1">
      <alignment horizontal="left" wrapText="1"/>
    </xf>
    <xf numFmtId="176" fontId="21" fillId="0" borderId="16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zoomScaleSheetLayoutView="75" zoomScalePageLayoutView="0" workbookViewId="0" topLeftCell="A22">
      <selection activeCell="A43" sqref="A43"/>
    </sheetView>
  </sheetViews>
  <sheetFormatPr defaultColWidth="9.00390625" defaultRowHeight="12.75"/>
  <cols>
    <col min="1" max="1" width="64.875" style="17" customWidth="1"/>
    <col min="2" max="2" width="8.125" style="17" customWidth="1"/>
    <col min="3" max="3" width="18.625" style="27" customWidth="1"/>
    <col min="4" max="4" width="19.375" style="20" customWidth="1"/>
    <col min="5" max="5" width="9.25390625" style="17" hidden="1" customWidth="1"/>
    <col min="6" max="6" width="10.375" style="17" customWidth="1"/>
    <col min="7" max="7" width="36.75390625" style="17" customWidth="1"/>
    <col min="8" max="8" width="18.625" style="17" customWidth="1"/>
    <col min="9" max="16384" width="9.125" style="17" customWidth="1"/>
  </cols>
  <sheetData>
    <row r="1" ht="21.75" customHeight="1"/>
    <row r="2" ht="14.25" customHeight="1"/>
    <row r="3" spans="1:4" ht="21" customHeight="1">
      <c r="A3" s="72" t="s">
        <v>7</v>
      </c>
      <c r="B3" s="72"/>
      <c r="C3" s="56"/>
      <c r="D3" s="57"/>
    </row>
    <row r="4" spans="1:5" ht="15.75" customHeight="1">
      <c r="A4" s="170" t="s">
        <v>144</v>
      </c>
      <c r="B4" s="170"/>
      <c r="C4" s="170"/>
      <c r="D4" s="170"/>
      <c r="E4" s="17" t="s">
        <v>10</v>
      </c>
    </row>
    <row r="5" spans="1:4" s="28" customFormat="1" ht="15.75">
      <c r="A5" s="173" t="s">
        <v>141</v>
      </c>
      <c r="B5" s="173"/>
      <c r="C5" s="173"/>
      <c r="D5" s="58"/>
    </row>
    <row r="6" spans="1:4" s="28" customFormat="1" ht="15.75">
      <c r="A6" s="59"/>
      <c r="B6" s="59"/>
      <c r="C6" s="59"/>
      <c r="D6" s="58"/>
    </row>
    <row r="7" spans="1:4" ht="14.25" customHeight="1">
      <c r="A7" s="174" t="s">
        <v>115</v>
      </c>
      <c r="B7" s="174"/>
      <c r="C7" s="174"/>
      <c r="D7" s="174"/>
    </row>
    <row r="8" spans="1:4" ht="27" customHeight="1">
      <c r="A8" s="172"/>
      <c r="B8" s="176" t="s">
        <v>153</v>
      </c>
      <c r="C8" s="153">
        <v>44469</v>
      </c>
      <c r="D8" s="183">
        <v>44196</v>
      </c>
    </row>
    <row r="9" spans="1:4" s="29" customFormat="1" ht="15.75">
      <c r="A9" s="172"/>
      <c r="B9" s="177"/>
      <c r="C9" s="126" t="s">
        <v>11</v>
      </c>
      <c r="D9" s="60" t="s">
        <v>11</v>
      </c>
    </row>
    <row r="10" spans="1:9" ht="24.75" customHeight="1">
      <c r="A10" s="61" t="s">
        <v>12</v>
      </c>
      <c r="B10" s="61"/>
      <c r="C10" s="127"/>
      <c r="D10" s="62"/>
      <c r="E10" s="24"/>
      <c r="F10" s="30"/>
      <c r="G10" s="31"/>
      <c r="H10" s="32"/>
      <c r="I10" s="33"/>
    </row>
    <row r="11" spans="1:9" ht="15.75">
      <c r="A11" s="68" t="s">
        <v>5</v>
      </c>
      <c r="B11" s="167">
        <v>8</v>
      </c>
      <c r="C11" s="70">
        <v>85913403</v>
      </c>
      <c r="D11" s="70">
        <v>91618339</v>
      </c>
      <c r="E11" s="24">
        <f>SUM(C11-D11)</f>
        <v>-5704936</v>
      </c>
      <c r="F11" s="30"/>
      <c r="G11" s="31"/>
      <c r="H11" s="32"/>
      <c r="I11" s="33"/>
    </row>
    <row r="12" spans="1:9" ht="31.5">
      <c r="A12" s="68" t="s">
        <v>108</v>
      </c>
      <c r="B12" s="167">
        <v>9</v>
      </c>
      <c r="C12" s="70">
        <v>11320</v>
      </c>
      <c r="D12" s="70">
        <v>11352</v>
      </c>
      <c r="E12" s="24">
        <f aca="true" t="shared" si="0" ref="E12:E19">SUM(C12-D12)</f>
        <v>-32</v>
      </c>
      <c r="F12" s="30"/>
      <c r="G12" s="31"/>
      <c r="H12" s="32"/>
      <c r="I12" s="33"/>
    </row>
    <row r="13" spans="1:9" ht="31.5">
      <c r="A13" s="68" t="s">
        <v>84</v>
      </c>
      <c r="B13" s="167">
        <v>10</v>
      </c>
      <c r="C13" s="70">
        <v>136600482</v>
      </c>
      <c r="D13" s="70">
        <v>98181497</v>
      </c>
      <c r="E13" s="24"/>
      <c r="F13" s="30"/>
      <c r="G13" s="34"/>
      <c r="H13" s="32"/>
      <c r="I13" s="33"/>
    </row>
    <row r="14" spans="1:9" ht="15.75">
      <c r="A14" s="68" t="s">
        <v>88</v>
      </c>
      <c r="B14" s="167">
        <v>11</v>
      </c>
      <c r="C14" s="70">
        <v>3340738</v>
      </c>
      <c r="D14" s="70">
        <v>16353579</v>
      </c>
      <c r="E14" s="24">
        <f t="shared" si="0"/>
        <v>-13012841</v>
      </c>
      <c r="F14" s="30"/>
      <c r="G14" s="34"/>
      <c r="H14" s="32"/>
      <c r="I14" s="33"/>
    </row>
    <row r="15" spans="1:9" ht="21" customHeight="1">
      <c r="A15" s="68" t="s">
        <v>13</v>
      </c>
      <c r="B15" s="167">
        <v>12</v>
      </c>
      <c r="C15" s="70">
        <v>195815010</v>
      </c>
      <c r="D15" s="70">
        <v>191938033</v>
      </c>
      <c r="E15" s="24">
        <f t="shared" si="0"/>
        <v>3876977</v>
      </c>
      <c r="F15" s="30"/>
      <c r="G15" s="34"/>
      <c r="H15" s="32"/>
      <c r="I15" s="33"/>
    </row>
    <row r="16" spans="1:9" ht="15.75">
      <c r="A16" s="68" t="s">
        <v>14</v>
      </c>
      <c r="B16" s="167">
        <v>13</v>
      </c>
      <c r="C16" s="70">
        <v>6418281</v>
      </c>
      <c r="D16" s="70">
        <v>6666937</v>
      </c>
      <c r="E16" s="24">
        <f t="shared" si="0"/>
        <v>-248656</v>
      </c>
      <c r="F16" s="35"/>
      <c r="G16" s="36"/>
      <c r="H16" s="32"/>
      <c r="I16" s="33"/>
    </row>
    <row r="17" spans="1:9" ht="15.75">
      <c r="A17" s="68" t="s">
        <v>118</v>
      </c>
      <c r="B17" s="167">
        <v>14</v>
      </c>
      <c r="C17" s="70">
        <v>9457172</v>
      </c>
      <c r="D17" s="70">
        <v>9471542</v>
      </c>
      <c r="E17" s="24">
        <f t="shared" si="0"/>
        <v>-14370</v>
      </c>
      <c r="F17" s="35"/>
      <c r="G17" s="36"/>
      <c r="H17" s="32"/>
      <c r="I17" s="33"/>
    </row>
    <row r="18" spans="1:9" ht="15.75">
      <c r="A18" s="68" t="s">
        <v>15</v>
      </c>
      <c r="B18" s="167"/>
      <c r="C18" s="70">
        <v>308</v>
      </c>
      <c r="D18" s="70">
        <v>308</v>
      </c>
      <c r="E18" s="24">
        <f t="shared" si="0"/>
        <v>0</v>
      </c>
      <c r="F18" s="30"/>
      <c r="G18" s="36"/>
      <c r="H18" s="32"/>
      <c r="I18" s="33"/>
    </row>
    <row r="19" spans="1:9" ht="15.75">
      <c r="A19" s="68" t="s">
        <v>0</v>
      </c>
      <c r="B19" s="167">
        <v>15</v>
      </c>
      <c r="C19" s="70">
        <v>10164864</v>
      </c>
      <c r="D19" s="70">
        <v>9773794</v>
      </c>
      <c r="E19" s="24">
        <f t="shared" si="0"/>
        <v>391070</v>
      </c>
      <c r="F19" s="30"/>
      <c r="G19" s="31"/>
      <c r="H19" s="32"/>
      <c r="I19" s="33"/>
    </row>
    <row r="20" spans="1:9" ht="17.25" customHeight="1">
      <c r="A20" s="69" t="s">
        <v>16</v>
      </c>
      <c r="B20" s="168"/>
      <c r="C20" s="71">
        <f>SUM(C11:C19)</f>
        <v>447721578</v>
      </c>
      <c r="D20" s="71">
        <f>SUM(D11:D19)</f>
        <v>424015381</v>
      </c>
      <c r="E20" s="24" t="s">
        <v>10</v>
      </c>
      <c r="F20" s="30"/>
      <c r="G20" s="31"/>
      <c r="H20" s="32"/>
      <c r="I20" s="33"/>
    </row>
    <row r="21" spans="1:9" s="29" customFormat="1" ht="24" customHeight="1">
      <c r="A21" s="69" t="s">
        <v>17</v>
      </c>
      <c r="B21" s="168"/>
      <c r="C21" s="70"/>
      <c r="D21" s="70"/>
      <c r="E21" s="24" t="s">
        <v>10</v>
      </c>
      <c r="F21" s="30"/>
      <c r="G21" s="31"/>
      <c r="H21" s="32"/>
      <c r="I21" s="37"/>
    </row>
    <row r="22" spans="1:9" ht="15.75">
      <c r="A22" s="147" t="s">
        <v>8</v>
      </c>
      <c r="B22" s="169">
        <v>16</v>
      </c>
      <c r="C22" s="70">
        <v>15078419</v>
      </c>
      <c r="D22" s="70">
        <v>36451339</v>
      </c>
      <c r="E22" s="24">
        <f aca="true" t="shared" si="1" ref="E22:E37">-SUM(C22-D22)</f>
        <v>21372920</v>
      </c>
      <c r="F22" s="30"/>
      <c r="G22" s="31"/>
      <c r="H22" s="32"/>
      <c r="I22" s="33"/>
    </row>
    <row r="23" spans="1:9" s="29" customFormat="1" ht="15.75">
      <c r="A23" s="147" t="s">
        <v>89</v>
      </c>
      <c r="B23" s="169"/>
      <c r="C23" s="70">
        <v>246107</v>
      </c>
      <c r="D23" s="70">
        <v>517833</v>
      </c>
      <c r="E23" s="24">
        <f t="shared" si="1"/>
        <v>271726</v>
      </c>
      <c r="F23" s="30"/>
      <c r="G23" s="31"/>
      <c r="H23" s="32"/>
      <c r="I23" s="37"/>
    </row>
    <row r="24" spans="1:9" s="29" customFormat="1" ht="15.75">
      <c r="A24" s="147" t="s">
        <v>90</v>
      </c>
      <c r="B24" s="169">
        <v>17</v>
      </c>
      <c r="C24" s="70">
        <v>328003417</v>
      </c>
      <c r="D24" s="70">
        <v>283132653</v>
      </c>
      <c r="E24" s="24" t="s">
        <v>10</v>
      </c>
      <c r="F24" s="30"/>
      <c r="G24" s="31"/>
      <c r="H24" s="32"/>
      <c r="I24" s="37"/>
    </row>
    <row r="25" spans="1:9" ht="18.75" customHeight="1">
      <c r="A25" s="147" t="s">
        <v>18</v>
      </c>
      <c r="B25" s="169">
        <v>18</v>
      </c>
      <c r="C25" s="70">
        <v>25087692</v>
      </c>
      <c r="D25" s="70">
        <v>24960874</v>
      </c>
      <c r="E25" s="24">
        <f t="shared" si="1"/>
        <v>-126818</v>
      </c>
      <c r="F25" s="30"/>
      <c r="G25" s="38"/>
      <c r="H25" s="39"/>
      <c r="I25" s="33"/>
    </row>
    <row r="26" spans="1:9" ht="18" customHeight="1">
      <c r="A26" s="147" t="s">
        <v>19</v>
      </c>
      <c r="B26" s="169">
        <v>19</v>
      </c>
      <c r="C26" s="70">
        <v>28542264</v>
      </c>
      <c r="D26" s="70">
        <v>28329576</v>
      </c>
      <c r="E26" s="24">
        <f t="shared" si="1"/>
        <v>-212688</v>
      </c>
      <c r="F26" s="30"/>
      <c r="G26" s="40"/>
      <c r="H26" s="41"/>
      <c r="I26" s="33"/>
    </row>
    <row r="27" spans="1:9" ht="18" customHeight="1">
      <c r="A27" s="68" t="s">
        <v>66</v>
      </c>
      <c r="B27" s="167">
        <v>20</v>
      </c>
      <c r="C27" s="128">
        <v>0</v>
      </c>
      <c r="D27" s="70">
        <v>3500086</v>
      </c>
      <c r="E27" s="24">
        <f t="shared" si="1"/>
        <v>3500086</v>
      </c>
      <c r="F27" s="30"/>
      <c r="G27" s="40"/>
      <c r="H27" s="41"/>
      <c r="I27" s="33"/>
    </row>
    <row r="28" spans="1:9" ht="18" customHeight="1">
      <c r="A28" s="68" t="s">
        <v>80</v>
      </c>
      <c r="B28" s="167"/>
      <c r="C28" s="70">
        <v>2633465</v>
      </c>
      <c r="D28" s="70">
        <v>2730906</v>
      </c>
      <c r="E28" s="24">
        <f t="shared" si="1"/>
        <v>97441</v>
      </c>
      <c r="F28" s="30"/>
      <c r="G28" s="40"/>
      <c r="H28" s="41"/>
      <c r="I28" s="33"/>
    </row>
    <row r="29" spans="1:9" ht="18" customHeight="1">
      <c r="A29" s="68" t="s">
        <v>136</v>
      </c>
      <c r="B29" s="167"/>
      <c r="C29" s="70">
        <v>745503</v>
      </c>
      <c r="D29" s="70">
        <v>882575</v>
      </c>
      <c r="E29" s="24">
        <f t="shared" si="1"/>
        <v>137072</v>
      </c>
      <c r="F29" s="30"/>
      <c r="G29" s="40"/>
      <c r="H29" s="41"/>
      <c r="I29" s="33"/>
    </row>
    <row r="30" spans="1:9" ht="19.5" customHeight="1">
      <c r="A30" s="68" t="s">
        <v>1</v>
      </c>
      <c r="B30" s="167">
        <v>21</v>
      </c>
      <c r="C30" s="70">
        <f>5054758-1</f>
        <v>5054757</v>
      </c>
      <c r="D30" s="70">
        <v>2815129</v>
      </c>
      <c r="E30" s="24">
        <f t="shared" si="1"/>
        <v>-2239628</v>
      </c>
      <c r="F30" s="30"/>
      <c r="G30" s="34"/>
      <c r="H30" s="42"/>
      <c r="I30" s="33"/>
    </row>
    <row r="31" spans="1:9" ht="18" customHeight="1">
      <c r="A31" s="69" t="s">
        <v>20</v>
      </c>
      <c r="B31" s="168"/>
      <c r="C31" s="71">
        <f>SUM(C22:C30)</f>
        <v>405391624</v>
      </c>
      <c r="D31" s="71">
        <f>SUM(D22:D30)</f>
        <v>383320971</v>
      </c>
      <c r="E31" s="24" t="s">
        <v>10</v>
      </c>
      <c r="F31" s="30"/>
      <c r="G31" s="34"/>
      <c r="H31" s="43"/>
      <c r="I31" s="33"/>
    </row>
    <row r="32" spans="1:9" ht="15.75">
      <c r="A32" s="69" t="s">
        <v>21</v>
      </c>
      <c r="B32" s="168"/>
      <c r="C32" s="71"/>
      <c r="D32" s="71"/>
      <c r="E32" s="24">
        <f t="shared" si="1"/>
        <v>0</v>
      </c>
      <c r="F32" s="30"/>
      <c r="G32" s="44"/>
      <c r="H32" s="32"/>
      <c r="I32" s="33"/>
    </row>
    <row r="33" spans="1:9" ht="15.75">
      <c r="A33" s="68" t="s">
        <v>22</v>
      </c>
      <c r="B33" s="167"/>
      <c r="C33" s="70">
        <v>147649693</v>
      </c>
      <c r="D33" s="70">
        <v>147649693</v>
      </c>
      <c r="E33" s="24">
        <f t="shared" si="1"/>
        <v>0</v>
      </c>
      <c r="F33" s="30"/>
      <c r="G33" s="31"/>
      <c r="H33" s="32"/>
      <c r="I33" s="33"/>
    </row>
    <row r="34" spans="1:9" s="29" customFormat="1" ht="15.75">
      <c r="A34" s="68" t="s">
        <v>9</v>
      </c>
      <c r="B34" s="167"/>
      <c r="C34" s="128">
        <v>-280212</v>
      </c>
      <c r="D34" s="128">
        <v>-280212</v>
      </c>
      <c r="E34" s="24">
        <f t="shared" si="1"/>
        <v>0</v>
      </c>
      <c r="F34" s="30"/>
      <c r="G34" s="31"/>
      <c r="H34" s="32"/>
      <c r="I34" s="37"/>
    </row>
    <row r="35" spans="1:9" ht="15.75">
      <c r="A35" s="68" t="s">
        <v>92</v>
      </c>
      <c r="B35" s="167"/>
      <c r="C35" s="128">
        <v>2752644</v>
      </c>
      <c r="D35" s="128">
        <v>2868354</v>
      </c>
      <c r="E35" s="24">
        <f t="shared" si="1"/>
        <v>115710</v>
      </c>
      <c r="F35" s="30"/>
      <c r="G35" s="31"/>
      <c r="H35" s="32"/>
      <c r="I35" s="33"/>
    </row>
    <row r="36" spans="1:9" ht="23.25" customHeight="1">
      <c r="A36" s="68" t="s">
        <v>91</v>
      </c>
      <c r="B36" s="167"/>
      <c r="C36" s="70">
        <v>2662078</v>
      </c>
      <c r="D36" s="70">
        <v>2689521</v>
      </c>
      <c r="E36" s="24">
        <f t="shared" si="1"/>
        <v>27443</v>
      </c>
      <c r="F36" s="30"/>
      <c r="G36" s="31"/>
      <c r="H36" s="32"/>
      <c r="I36" s="33"/>
    </row>
    <row r="37" spans="1:9" ht="18.75" customHeight="1">
      <c r="A37" s="68" t="s">
        <v>24</v>
      </c>
      <c r="B37" s="167"/>
      <c r="C37" s="128">
        <v>-110454249</v>
      </c>
      <c r="D37" s="128">
        <v>-112232946</v>
      </c>
      <c r="E37" s="24">
        <f t="shared" si="1"/>
        <v>-1778697</v>
      </c>
      <c r="F37" s="30"/>
      <c r="G37" s="40"/>
      <c r="H37" s="41"/>
      <c r="I37" s="33"/>
    </row>
    <row r="38" spans="1:9" ht="18.75" customHeight="1">
      <c r="A38" s="69" t="s">
        <v>78</v>
      </c>
      <c r="B38" s="168"/>
      <c r="C38" s="129">
        <f>SUM(C33:C37)</f>
        <v>42329954</v>
      </c>
      <c r="D38" s="129">
        <f>SUM(D33:D37)</f>
        <v>40694410</v>
      </c>
      <c r="E38" s="24"/>
      <c r="F38" s="30"/>
      <c r="G38" s="45"/>
      <c r="H38" s="32"/>
      <c r="I38" s="33"/>
    </row>
    <row r="39" spans="1:9" ht="18.75" customHeight="1">
      <c r="A39" s="69" t="s">
        <v>26</v>
      </c>
      <c r="B39" s="168"/>
      <c r="C39" s="71">
        <f>SUM(C38+C31)</f>
        <v>447721578</v>
      </c>
      <c r="D39" s="71">
        <f>SUM(D38+D31)</f>
        <v>424015381</v>
      </c>
      <c r="E39" s="24" t="s">
        <v>10</v>
      </c>
      <c r="F39" s="30"/>
      <c r="G39" s="45"/>
      <c r="H39" s="32"/>
      <c r="I39" s="33"/>
    </row>
    <row r="40" spans="1:9" s="29" customFormat="1" ht="15.75">
      <c r="A40" s="63"/>
      <c r="B40" s="63"/>
      <c r="C40" s="64"/>
      <c r="D40" s="65">
        <v>0</v>
      </c>
      <c r="F40" s="37"/>
      <c r="G40" s="46"/>
      <c r="H40" s="32"/>
      <c r="I40" s="37"/>
    </row>
    <row r="41" spans="1:9" s="29" customFormat="1" ht="15.75">
      <c r="A41" s="66"/>
      <c r="B41" s="66"/>
      <c r="C41" s="67"/>
      <c r="D41" s="65"/>
      <c r="F41" s="37"/>
      <c r="G41" s="38"/>
      <c r="H41" s="39"/>
      <c r="I41" s="37"/>
    </row>
    <row r="42" spans="1:9" ht="15.75">
      <c r="A42" s="175" t="s">
        <v>157</v>
      </c>
      <c r="B42" s="175"/>
      <c r="C42" s="175"/>
      <c r="D42" s="175"/>
      <c r="F42" s="33"/>
      <c r="G42" s="31"/>
      <c r="H42" s="32"/>
      <c r="I42" s="33"/>
    </row>
    <row r="43" spans="1:9" ht="15.75">
      <c r="A43" s="10"/>
      <c r="B43" s="10"/>
      <c r="C43" s="10"/>
      <c r="D43" s="10"/>
      <c r="F43" s="33"/>
      <c r="G43" s="31"/>
      <c r="H43" s="32"/>
      <c r="I43" s="33"/>
    </row>
    <row r="44" spans="1:9" ht="15.75">
      <c r="A44" s="11"/>
      <c r="B44" s="11"/>
      <c r="C44" s="12"/>
      <c r="D44" s="12"/>
      <c r="F44" s="33"/>
      <c r="G44" s="40"/>
      <c r="H44" s="41"/>
      <c r="I44" s="33"/>
    </row>
    <row r="45" spans="1:9" ht="15.75">
      <c r="A45" s="175" t="s">
        <v>138</v>
      </c>
      <c r="B45" s="175"/>
      <c r="C45" s="175"/>
      <c r="D45" s="175"/>
      <c r="F45" s="33"/>
      <c r="G45" s="38"/>
      <c r="H45" s="39"/>
      <c r="I45" s="33"/>
    </row>
    <row r="46" spans="1:9" ht="15.75">
      <c r="A46" s="10"/>
      <c r="B46" s="10"/>
      <c r="C46" s="25"/>
      <c r="D46" s="10"/>
      <c r="F46" s="33"/>
      <c r="G46" s="33"/>
      <c r="H46" s="33"/>
      <c r="I46" s="33"/>
    </row>
    <row r="47" spans="1:9" ht="15.75">
      <c r="A47" s="10"/>
      <c r="B47" s="10"/>
      <c r="C47" s="25"/>
      <c r="D47" s="10"/>
      <c r="F47" s="33"/>
      <c r="G47" s="33"/>
      <c r="H47" s="33"/>
      <c r="I47" s="33"/>
    </row>
    <row r="48" spans="1:4" ht="15.75">
      <c r="A48" s="171" t="s">
        <v>10</v>
      </c>
      <c r="B48" s="171"/>
      <c r="C48" s="171"/>
      <c r="D48" s="171"/>
    </row>
    <row r="49" spans="1:3" ht="14.25">
      <c r="A49" s="18"/>
      <c r="B49" s="18"/>
      <c r="C49" s="19"/>
    </row>
    <row r="50" spans="1:3" ht="14.25">
      <c r="A50" s="18"/>
      <c r="B50" s="18"/>
      <c r="C50" s="19"/>
    </row>
    <row r="51" spans="1:3" ht="14.25">
      <c r="A51" s="18"/>
      <c r="B51" s="18"/>
      <c r="C51" s="19"/>
    </row>
    <row r="52" spans="1:9" s="20" customFormat="1" ht="14.25">
      <c r="A52" s="18"/>
      <c r="B52" s="18"/>
      <c r="C52" s="19"/>
      <c r="E52" s="17"/>
      <c r="F52" s="17"/>
      <c r="G52" s="17"/>
      <c r="H52" s="17"/>
      <c r="I52" s="17"/>
    </row>
    <row r="53" spans="1:9" s="20" customFormat="1" ht="14.25">
      <c r="A53" s="18"/>
      <c r="B53" s="18"/>
      <c r="C53" s="19"/>
      <c r="E53" s="17"/>
      <c r="F53" s="17"/>
      <c r="G53" s="17"/>
      <c r="H53" s="17"/>
      <c r="I53" s="17"/>
    </row>
  </sheetData>
  <sheetProtection/>
  <mergeCells count="8">
    <mergeCell ref="A4:D4"/>
    <mergeCell ref="A48:D48"/>
    <mergeCell ref="A8:A9"/>
    <mergeCell ref="A5:C5"/>
    <mergeCell ref="A7:D7"/>
    <mergeCell ref="A42:D42"/>
    <mergeCell ref="A45:D45"/>
    <mergeCell ref="B8:B9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F70"/>
  <sheetViews>
    <sheetView view="pageBreakPreview" zoomScaleSheetLayoutView="100" zoomScalePageLayoutView="0" workbookViewId="0" topLeftCell="A1">
      <selection activeCell="A5" sqref="A5:D5"/>
    </sheetView>
  </sheetViews>
  <sheetFormatPr defaultColWidth="9.25390625" defaultRowHeight="12.75"/>
  <cols>
    <col min="1" max="1" width="81.75390625" style="3" customWidth="1"/>
    <col min="2" max="2" width="8.00390625" style="3" customWidth="1"/>
    <col min="3" max="3" width="21.00390625" style="5" customWidth="1"/>
    <col min="4" max="4" width="22.00390625" style="5" customWidth="1"/>
    <col min="5" max="16384" width="9.25390625" style="5" customWidth="1"/>
  </cols>
  <sheetData>
    <row r="1" ht="12.75"/>
    <row r="2" ht="12.75"/>
    <row r="3" ht="12.75"/>
    <row r="4" spans="1:4" ht="21.75" customHeight="1">
      <c r="A4" s="178" t="s">
        <v>34</v>
      </c>
      <c r="B4" s="178"/>
      <c r="C4" s="178"/>
      <c r="D4" s="178"/>
    </row>
    <row r="5" spans="1:4" s="4" customFormat="1" ht="63.75" customHeight="1">
      <c r="A5" s="179" t="s">
        <v>154</v>
      </c>
      <c r="B5" s="179"/>
      <c r="C5" s="179"/>
      <c r="D5" s="179"/>
    </row>
    <row r="6" spans="1:4" s="4" customFormat="1" ht="14.25">
      <c r="A6" s="6"/>
      <c r="B6" s="6"/>
      <c r="C6" s="121"/>
      <c r="D6" s="144"/>
    </row>
    <row r="7" spans="1:4" s="4" customFormat="1" ht="15.75">
      <c r="A7" s="174" t="s">
        <v>114</v>
      </c>
      <c r="B7" s="174"/>
      <c r="C7" s="174"/>
      <c r="D7" s="174"/>
    </row>
    <row r="8" spans="1:4" ht="57">
      <c r="A8" s="50"/>
      <c r="B8" s="50" t="s">
        <v>152</v>
      </c>
      <c r="C8" s="120" t="s">
        <v>155</v>
      </c>
      <c r="D8" s="120" t="s">
        <v>156</v>
      </c>
    </row>
    <row r="9" spans="1:5" ht="15.75">
      <c r="A9" s="75" t="s">
        <v>75</v>
      </c>
      <c r="B9" s="75"/>
      <c r="C9" s="107"/>
      <c r="D9" s="107"/>
      <c r="E9" s="8"/>
    </row>
    <row r="10" spans="1:5" ht="31.5">
      <c r="A10" s="76" t="s">
        <v>93</v>
      </c>
      <c r="B10" s="157">
        <v>1</v>
      </c>
      <c r="C10" s="70">
        <f>17509263+6380484+1276158+3202</f>
        <v>25169107</v>
      </c>
      <c r="D10" s="70">
        <v>18785350</v>
      </c>
      <c r="E10" s="8"/>
    </row>
    <row r="11" spans="1:5" ht="15.75">
      <c r="A11" s="76" t="s">
        <v>94</v>
      </c>
      <c r="B11" s="157">
        <v>1</v>
      </c>
      <c r="C11" s="79">
        <v>1696</v>
      </c>
      <c r="D11" s="70">
        <v>14681</v>
      </c>
      <c r="E11" s="8"/>
    </row>
    <row r="12" spans="1:5" ht="31.5" hidden="1">
      <c r="A12" s="76" t="s">
        <v>119</v>
      </c>
      <c r="B12" s="157"/>
      <c r="C12" s="79">
        <v>0</v>
      </c>
      <c r="D12" s="79">
        <v>0</v>
      </c>
      <c r="E12" s="8"/>
    </row>
    <row r="13" spans="1:5" s="7" customFormat="1" ht="15.75">
      <c r="A13" s="76" t="s">
        <v>3</v>
      </c>
      <c r="B13" s="157">
        <v>1</v>
      </c>
      <c r="C13" s="79">
        <f>-317412-10315849-1747393-2390716-16338</f>
        <v>-14787708</v>
      </c>
      <c r="D13" s="79">
        <v>-14808271</v>
      </c>
      <c r="E13" s="8"/>
    </row>
    <row r="14" spans="1:5" s="7" customFormat="1" ht="15.75">
      <c r="A14" s="75" t="s">
        <v>4</v>
      </c>
      <c r="B14" s="158"/>
      <c r="C14" s="80">
        <f>SUM(C10:C13)</f>
        <v>10383095</v>
      </c>
      <c r="D14" s="71">
        <f>SUM(D10:D13)</f>
        <v>3991760</v>
      </c>
      <c r="E14" s="8"/>
    </row>
    <row r="15" spans="1:5" s="7" customFormat="1" ht="15.75">
      <c r="A15" s="76" t="s">
        <v>120</v>
      </c>
      <c r="B15" s="157"/>
      <c r="C15" s="79">
        <f>-3558113-956503-1131341</f>
        <v>-5645957</v>
      </c>
      <c r="D15" s="79">
        <v>-48737103</v>
      </c>
      <c r="E15" s="8"/>
    </row>
    <row r="16" spans="1:5" s="7" customFormat="1" ht="31.5">
      <c r="A16" s="75" t="s">
        <v>121</v>
      </c>
      <c r="B16" s="158"/>
      <c r="C16" s="80">
        <f>SUM(C14:C15)</f>
        <v>4737138</v>
      </c>
      <c r="D16" s="80">
        <f>SUM(D14:D15)</f>
        <v>-44745343</v>
      </c>
      <c r="E16" s="8"/>
    </row>
    <row r="17" spans="1:5" s="7" customFormat="1" ht="15.75">
      <c r="A17" s="76" t="s">
        <v>27</v>
      </c>
      <c r="B17" s="157">
        <v>2</v>
      </c>
      <c r="C17" s="70">
        <v>9069580</v>
      </c>
      <c r="D17" s="70">
        <v>5572428</v>
      </c>
      <c r="E17" s="8"/>
    </row>
    <row r="18" spans="1:5" ht="15.75">
      <c r="A18" s="76" t="s">
        <v>28</v>
      </c>
      <c r="B18" s="157">
        <v>2</v>
      </c>
      <c r="C18" s="79">
        <v>-5651980</v>
      </c>
      <c r="D18" s="79">
        <v>-2429659</v>
      </c>
      <c r="E18" s="8"/>
    </row>
    <row r="19" spans="1:5" ht="15.75">
      <c r="A19" s="75" t="s">
        <v>29</v>
      </c>
      <c r="B19" s="158"/>
      <c r="C19" s="71">
        <f>SUM(C17:C18)</f>
        <v>3417600</v>
      </c>
      <c r="D19" s="71">
        <f>SUM(D17:D18)</f>
        <v>3142769</v>
      </c>
      <c r="E19" s="8"/>
    </row>
    <row r="20" spans="1:5" ht="39.75" customHeight="1">
      <c r="A20" s="76" t="s">
        <v>122</v>
      </c>
      <c r="B20" s="157">
        <v>3</v>
      </c>
      <c r="C20" s="79">
        <v>636969</v>
      </c>
      <c r="D20" s="79">
        <v>-28406</v>
      </c>
      <c r="E20" s="8"/>
    </row>
    <row r="21" spans="1:5" ht="15.75">
      <c r="A21" s="77" t="s">
        <v>123</v>
      </c>
      <c r="B21" s="159">
        <v>4</v>
      </c>
      <c r="C21" s="79">
        <f>1169759-396718</f>
        <v>773041</v>
      </c>
      <c r="D21" s="79">
        <v>4247476</v>
      </c>
      <c r="E21" s="8"/>
    </row>
    <row r="22" spans="1:5" s="7" customFormat="1" ht="47.25">
      <c r="A22" s="76" t="s">
        <v>109</v>
      </c>
      <c r="B22" s="157"/>
      <c r="C22" s="79">
        <v>351983</v>
      </c>
      <c r="D22" s="79">
        <v>377200</v>
      </c>
      <c r="E22" s="8"/>
    </row>
    <row r="23" spans="1:5" s="7" customFormat="1" ht="31.5">
      <c r="A23" s="76" t="s">
        <v>119</v>
      </c>
      <c r="B23" s="157"/>
      <c r="C23" s="79">
        <v>0</v>
      </c>
      <c r="D23" s="79">
        <v>30131746</v>
      </c>
      <c r="E23" s="8"/>
    </row>
    <row r="24" spans="1:5" s="7" customFormat="1" ht="15.75">
      <c r="A24" s="76" t="s">
        <v>30</v>
      </c>
      <c r="B24" s="157">
        <v>5</v>
      </c>
      <c r="C24" s="79">
        <f>641781+56-3463+2</f>
        <v>638376</v>
      </c>
      <c r="D24" s="79">
        <v>147242</v>
      </c>
      <c r="E24" s="8"/>
    </row>
    <row r="25" spans="1:5" ht="15.75">
      <c r="A25" s="75" t="s">
        <v>95</v>
      </c>
      <c r="B25" s="158"/>
      <c r="C25" s="80">
        <f>SUM(C16,C19,C20:C24)</f>
        <v>10555107</v>
      </c>
      <c r="D25" s="80">
        <f>SUM(D16,D19,D20:D24)</f>
        <v>-6727316</v>
      </c>
      <c r="E25" s="8"/>
    </row>
    <row r="26" spans="1:5" ht="15.75">
      <c r="A26" s="76" t="s">
        <v>31</v>
      </c>
      <c r="B26" s="157">
        <v>6</v>
      </c>
      <c r="C26" s="79">
        <v>-4739674</v>
      </c>
      <c r="D26" s="79">
        <v>-4897201</v>
      </c>
      <c r="E26" s="8"/>
    </row>
    <row r="27" spans="1:5" ht="15.75">
      <c r="A27" s="76" t="s">
        <v>124</v>
      </c>
      <c r="B27" s="157"/>
      <c r="C27" s="79">
        <v>-111713</v>
      </c>
      <c r="D27" s="79">
        <v>-856453</v>
      </c>
      <c r="E27" s="8"/>
    </row>
    <row r="28" spans="1:5" ht="15.75">
      <c r="A28" s="76" t="s">
        <v>32</v>
      </c>
      <c r="B28" s="157">
        <v>7</v>
      </c>
      <c r="C28" s="79">
        <f>-364147-762663-2899435</f>
        <v>-4026245</v>
      </c>
      <c r="D28" s="79">
        <v>-3647561</v>
      </c>
      <c r="E28" s="8"/>
    </row>
    <row r="29" spans="1:5" ht="15.75">
      <c r="A29" s="75" t="s">
        <v>33</v>
      </c>
      <c r="B29" s="158"/>
      <c r="C29" s="80">
        <f>SUM(C25,C26:C28)</f>
        <v>1677475</v>
      </c>
      <c r="D29" s="80">
        <f>SUM(D25,D26:D28)</f>
        <v>-16128531</v>
      </c>
      <c r="E29" s="8"/>
    </row>
    <row r="30" spans="1:5" ht="15.75">
      <c r="A30" s="76" t="s">
        <v>110</v>
      </c>
      <c r="B30" s="157"/>
      <c r="C30" s="79">
        <v>73779</v>
      </c>
      <c r="D30" s="79">
        <v>-12888</v>
      </c>
      <c r="E30" s="8"/>
    </row>
    <row r="31" spans="1:5" ht="15.75">
      <c r="A31" s="78" t="s">
        <v>76</v>
      </c>
      <c r="B31" s="160"/>
      <c r="C31" s="80">
        <f>SUM(C29:C30)</f>
        <v>1751254</v>
      </c>
      <c r="D31" s="80">
        <f>SUM(D29:D30)</f>
        <v>-16141419</v>
      </c>
      <c r="E31" s="8"/>
    </row>
    <row r="32" spans="1:5" ht="15.75">
      <c r="A32" s="78"/>
      <c r="B32" s="160"/>
      <c r="C32" s="71"/>
      <c r="D32" s="71"/>
      <c r="E32" s="8"/>
    </row>
    <row r="33" spans="1:5" ht="15.75">
      <c r="A33" s="78" t="s">
        <v>85</v>
      </c>
      <c r="B33" s="160"/>
      <c r="C33" s="71"/>
      <c r="D33" s="71"/>
      <c r="E33" s="8"/>
    </row>
    <row r="34" spans="1:5" ht="15.75">
      <c r="A34" s="134" t="s">
        <v>86</v>
      </c>
      <c r="B34" s="161"/>
      <c r="C34" s="79">
        <v>0</v>
      </c>
      <c r="D34" s="79">
        <v>0</v>
      </c>
      <c r="E34" s="8"/>
    </row>
    <row r="35" spans="1:5" ht="15.75">
      <c r="A35" s="78" t="s">
        <v>87</v>
      </c>
      <c r="B35" s="160"/>
      <c r="C35" s="80">
        <f>SUM(C31:C34)</f>
        <v>1751254</v>
      </c>
      <c r="D35" s="80">
        <f>SUM(D31:D34)</f>
        <v>-16141419</v>
      </c>
      <c r="E35" s="8"/>
    </row>
    <row r="36" spans="1:5" ht="15.75">
      <c r="A36" s="78"/>
      <c r="B36" s="160"/>
      <c r="C36" s="71"/>
      <c r="D36" s="71"/>
      <c r="E36" s="8"/>
    </row>
    <row r="37" spans="1:5" s="22" customFormat="1" ht="15.75" customHeight="1">
      <c r="A37" s="78" t="s">
        <v>60</v>
      </c>
      <c r="B37" s="160"/>
      <c r="C37" s="71"/>
      <c r="D37" s="71"/>
      <c r="E37" s="96"/>
    </row>
    <row r="38" spans="1:5" s="22" customFormat="1" ht="15.75" customHeight="1">
      <c r="A38" s="97" t="s">
        <v>61</v>
      </c>
      <c r="B38" s="162"/>
      <c r="C38" s="79">
        <f>SUM(C35)</f>
        <v>1751254</v>
      </c>
      <c r="D38" s="79">
        <f>SUM(D35)</f>
        <v>-16141419</v>
      </c>
      <c r="E38" s="96"/>
    </row>
    <row r="39" spans="1:5" s="22" customFormat="1" ht="15.75" customHeight="1">
      <c r="A39" s="97" t="s">
        <v>62</v>
      </c>
      <c r="B39" s="162"/>
      <c r="C39" s="79">
        <v>0</v>
      </c>
      <c r="D39" s="79">
        <v>0</v>
      </c>
      <c r="E39" s="96"/>
    </row>
    <row r="40" spans="1:5" s="22" customFormat="1" ht="15.75" customHeight="1">
      <c r="A40" s="78"/>
      <c r="B40" s="160"/>
      <c r="C40" s="80">
        <f>SUM(C38:C39)</f>
        <v>1751254</v>
      </c>
      <c r="D40" s="80">
        <f>SUM(D38:D39)</f>
        <v>-16141419</v>
      </c>
      <c r="E40" s="96"/>
    </row>
    <row r="41" spans="1:5" s="22" customFormat="1" ht="15.75">
      <c r="A41" s="78"/>
      <c r="B41" s="160"/>
      <c r="C41" s="71"/>
      <c r="D41" s="71"/>
      <c r="E41" s="96"/>
    </row>
    <row r="42" spans="1:5" s="98" customFormat="1" ht="15.75">
      <c r="A42" s="61" t="s">
        <v>63</v>
      </c>
      <c r="B42" s="60"/>
      <c r="C42" s="71"/>
      <c r="D42" s="71"/>
      <c r="E42" s="96"/>
    </row>
    <row r="43" spans="1:5" s="98" customFormat="1" ht="31.5">
      <c r="A43" s="101" t="s">
        <v>35</v>
      </c>
      <c r="B43" s="163"/>
      <c r="C43" s="71"/>
      <c r="D43" s="71"/>
      <c r="E43" s="96"/>
    </row>
    <row r="44" spans="1:5" s="98" customFormat="1" ht="40.5" customHeight="1">
      <c r="A44" s="103" t="s">
        <v>96</v>
      </c>
      <c r="B44" s="164"/>
      <c r="C44" s="79">
        <v>-569242</v>
      </c>
      <c r="D44" s="79">
        <v>534237</v>
      </c>
      <c r="E44" s="96"/>
    </row>
    <row r="45" spans="1:5" s="98" customFormat="1" ht="47.25">
      <c r="A45" s="103" t="s">
        <v>97</v>
      </c>
      <c r="B45" s="164"/>
      <c r="C45" s="79">
        <v>56814</v>
      </c>
      <c r="D45" s="79">
        <v>370488</v>
      </c>
      <c r="E45" s="96"/>
    </row>
    <row r="46" spans="1:5" s="98" customFormat="1" ht="47.25">
      <c r="A46" s="103" t="s">
        <v>98</v>
      </c>
      <c r="B46" s="164"/>
      <c r="C46" s="79">
        <v>396718</v>
      </c>
      <c r="D46" s="79">
        <v>-428722</v>
      </c>
      <c r="E46" s="96"/>
    </row>
    <row r="47" spans="1:5" s="98" customFormat="1" ht="31.5">
      <c r="A47" s="101" t="s">
        <v>36</v>
      </c>
      <c r="B47" s="163"/>
      <c r="C47" s="80">
        <f>SUM(C44:C46)</f>
        <v>-115710</v>
      </c>
      <c r="D47" s="80">
        <f>SUM(D44:D46)</f>
        <v>476003</v>
      </c>
      <c r="E47" s="96"/>
    </row>
    <row r="48" spans="1:5" s="98" customFormat="1" ht="31.5">
      <c r="A48" s="101" t="s">
        <v>81</v>
      </c>
      <c r="B48" s="163"/>
      <c r="C48" s="132"/>
      <c r="D48" s="79"/>
      <c r="E48" s="96"/>
    </row>
    <row r="49" spans="1:5" s="98" customFormat="1" ht="15.75" hidden="1">
      <c r="A49" s="102" t="s">
        <v>82</v>
      </c>
      <c r="B49" s="164"/>
      <c r="C49" s="133">
        <f>SUM('ф4'!F42)</f>
        <v>0</v>
      </c>
      <c r="D49" s="79">
        <v>0</v>
      </c>
      <c r="E49" s="96"/>
    </row>
    <row r="50" spans="1:5" s="98" customFormat="1" ht="31.5" hidden="1">
      <c r="A50" s="101" t="s">
        <v>83</v>
      </c>
      <c r="B50" s="163"/>
      <c r="C50" s="132">
        <f>SUM(C49)</f>
        <v>0</v>
      </c>
      <c r="D50" s="79">
        <f>SUM(D49)</f>
        <v>0</v>
      </c>
      <c r="E50" s="96"/>
    </row>
    <row r="51" spans="1:5" s="98" customFormat="1" ht="15.75">
      <c r="A51" s="104" t="s">
        <v>72</v>
      </c>
      <c r="B51" s="126"/>
      <c r="C51" s="80">
        <f>SUM(C47+C50)</f>
        <v>-115710</v>
      </c>
      <c r="D51" s="80">
        <f>SUM(D47+D50)</f>
        <v>476003</v>
      </c>
      <c r="E51" s="96"/>
    </row>
    <row r="52" spans="1:5" s="98" customFormat="1" ht="15.75">
      <c r="A52" s="104" t="s">
        <v>73</v>
      </c>
      <c r="B52" s="126"/>
      <c r="C52" s="80">
        <f>SUM(C35+C51)</f>
        <v>1635544</v>
      </c>
      <c r="D52" s="80">
        <f>SUM(D35+D51)</f>
        <v>-15665416</v>
      </c>
      <c r="E52" s="96"/>
    </row>
    <row r="53" spans="1:5" s="22" customFormat="1" ht="15.75" customHeight="1">
      <c r="A53" s="104"/>
      <c r="B53" s="126"/>
      <c r="C53" s="71"/>
      <c r="D53" s="71"/>
      <c r="E53" s="96"/>
    </row>
    <row r="54" spans="1:5" s="22" customFormat="1" ht="15.75">
      <c r="A54" s="104" t="s">
        <v>64</v>
      </c>
      <c r="B54" s="126"/>
      <c r="C54" s="71"/>
      <c r="D54" s="71"/>
      <c r="E54" s="96"/>
    </row>
    <row r="55" spans="1:5" s="22" customFormat="1" ht="15.75" customHeight="1">
      <c r="A55" s="105" t="s">
        <v>61</v>
      </c>
      <c r="B55" s="164"/>
      <c r="C55" s="80">
        <f>SUM(C52-C56)</f>
        <v>1635544</v>
      </c>
      <c r="D55" s="80">
        <f>SUM(D52)</f>
        <v>-15665416</v>
      </c>
      <c r="E55" s="96"/>
    </row>
    <row r="56" spans="1:5" s="22" customFormat="1" ht="15.75" customHeight="1">
      <c r="A56" s="105" t="s">
        <v>62</v>
      </c>
      <c r="B56" s="164"/>
      <c r="C56" s="79">
        <v>0</v>
      </c>
      <c r="D56" s="79">
        <v>0</v>
      </c>
      <c r="E56" s="96"/>
    </row>
    <row r="57" spans="1:5" s="98" customFormat="1" ht="15.75">
      <c r="A57" s="106" t="s">
        <v>74</v>
      </c>
      <c r="B57" s="165"/>
      <c r="C57" s="80">
        <f>SUM(C55:C56)</f>
        <v>1635544</v>
      </c>
      <c r="D57" s="80">
        <f>SUM(D55:D56)</f>
        <v>-15665416</v>
      </c>
      <c r="E57" s="96"/>
    </row>
    <row r="58" spans="1:5" s="98" customFormat="1" ht="15.75">
      <c r="A58" s="106"/>
      <c r="B58" s="165"/>
      <c r="C58" s="80"/>
      <c r="D58" s="71"/>
      <c r="E58" s="96"/>
    </row>
    <row r="59" spans="1:5" s="98" customFormat="1" ht="15.75">
      <c r="A59" s="106" t="s">
        <v>99</v>
      </c>
      <c r="B59" s="165"/>
      <c r="C59" s="80"/>
      <c r="D59" s="71"/>
      <c r="E59" s="96"/>
    </row>
    <row r="60" spans="1:5" s="98" customFormat="1" ht="31.5" hidden="1">
      <c r="A60" s="138" t="s">
        <v>100</v>
      </c>
      <c r="B60" s="166"/>
      <c r="C60" s="135">
        <v>0</v>
      </c>
      <c r="D60" s="135">
        <v>141.58</v>
      </c>
      <c r="E60" s="96"/>
    </row>
    <row r="61" spans="1:5" s="98" customFormat="1" ht="15.75">
      <c r="A61" s="138" t="s">
        <v>137</v>
      </c>
      <c r="B61" s="166">
        <v>22</v>
      </c>
      <c r="C61" s="123">
        <f>SUM(C38/13494068)*1000</f>
        <v>129.77954461175088</v>
      </c>
      <c r="D61" s="154">
        <v>-1303.08</v>
      </c>
      <c r="E61" s="96"/>
    </row>
    <row r="62" spans="1:5" s="98" customFormat="1" ht="42" customHeight="1" hidden="1">
      <c r="A62" s="138" t="s">
        <v>116</v>
      </c>
      <c r="B62" s="138"/>
      <c r="C62" s="123">
        <f>SUM(C38/12388076)*1000</f>
        <v>141.36610075688913</v>
      </c>
      <c r="D62" s="135">
        <f>SUM(D38/10526030)*1000</f>
        <v>-1533.4764388853157</v>
      </c>
      <c r="E62" s="96"/>
    </row>
    <row r="63" spans="1:4" s="3" customFormat="1" ht="15.75">
      <c r="A63" s="73"/>
      <c r="B63" s="73"/>
      <c r="C63" s="122"/>
      <c r="D63" s="145" t="s">
        <v>10</v>
      </c>
    </row>
    <row r="64" spans="1:4" s="9" customFormat="1" ht="15.75">
      <c r="A64" s="74"/>
      <c r="B64" s="74"/>
      <c r="C64" s="108"/>
      <c r="D64" s="108"/>
    </row>
    <row r="65" spans="1:4" s="17" customFormat="1" ht="15.75" customHeight="1">
      <c r="A65" s="175" t="s">
        <v>143</v>
      </c>
      <c r="B65" s="175"/>
      <c r="C65" s="175"/>
      <c r="D65" s="175"/>
    </row>
    <row r="66" spans="1:4" s="17" customFormat="1" ht="15.75">
      <c r="A66" s="10"/>
      <c r="B66" s="10"/>
      <c r="C66" s="10"/>
      <c r="D66" s="10"/>
    </row>
    <row r="67" spans="1:6" s="17" customFormat="1" ht="15.75" customHeight="1">
      <c r="A67" s="11"/>
      <c r="B67" s="11"/>
      <c r="C67" s="12"/>
      <c r="D67" s="12"/>
      <c r="F67" s="21"/>
    </row>
    <row r="68" spans="1:6" s="17" customFormat="1" ht="15.75" customHeight="1">
      <c r="A68" s="175" t="s">
        <v>138</v>
      </c>
      <c r="B68" s="175"/>
      <c r="C68" s="175"/>
      <c r="D68" s="175"/>
      <c r="F68" s="21"/>
    </row>
    <row r="69" spans="1:6" s="22" customFormat="1" ht="19.5" customHeight="1">
      <c r="A69" s="10"/>
      <c r="B69" s="10"/>
      <c r="C69" s="25"/>
      <c r="D69" s="10"/>
      <c r="F69" s="23"/>
    </row>
    <row r="70" spans="1:4" ht="15.75">
      <c r="A70" s="171" t="s">
        <v>10</v>
      </c>
      <c r="B70" s="171"/>
      <c r="C70" s="171"/>
      <c r="D70" s="171"/>
    </row>
  </sheetData>
  <sheetProtection/>
  <mergeCells count="6">
    <mergeCell ref="A70:D70"/>
    <mergeCell ref="A68:D68"/>
    <mergeCell ref="A65:D65"/>
    <mergeCell ref="A4:D4"/>
    <mergeCell ref="A5:D5"/>
    <mergeCell ref="A7:D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6"/>
  <sheetViews>
    <sheetView tabSelected="1" zoomScalePageLayoutView="0" workbookViewId="0" topLeftCell="A1">
      <selection activeCell="G6" sqref="G6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80" t="s">
        <v>6</v>
      </c>
      <c r="B4" s="180"/>
      <c r="C4" s="180"/>
    </row>
    <row r="5" spans="1:3" s="85" customFormat="1" ht="30.75" customHeight="1">
      <c r="A5" s="170" t="s">
        <v>159</v>
      </c>
      <c r="B5" s="170"/>
      <c r="C5" s="170"/>
    </row>
    <row r="6" spans="1:3" s="28" customFormat="1" ht="14.25">
      <c r="A6" s="26"/>
      <c r="B6" s="136"/>
      <c r="C6" s="146"/>
    </row>
    <row r="7" spans="1:3" s="85" customFormat="1" ht="15.75">
      <c r="A7" s="174" t="s">
        <v>114</v>
      </c>
      <c r="B7" s="174"/>
      <c r="C7" s="174"/>
    </row>
    <row r="8" spans="1:3" ht="57">
      <c r="A8" s="49"/>
      <c r="B8" s="120" t="s">
        <v>155</v>
      </c>
      <c r="C8" s="120" t="s">
        <v>156</v>
      </c>
    </row>
    <row r="9" spans="1:4" ht="18.75" customHeight="1">
      <c r="A9" s="49" t="s">
        <v>37</v>
      </c>
      <c r="B9" s="86"/>
      <c r="C9" s="86" t="s">
        <v>10</v>
      </c>
      <c r="D9" s="87"/>
    </row>
    <row r="10" spans="1:4" ht="12.75">
      <c r="A10" s="48" t="s">
        <v>38</v>
      </c>
      <c r="B10" s="88">
        <v>23204596</v>
      </c>
      <c r="C10" s="88">
        <v>13589629</v>
      </c>
      <c r="D10" s="87"/>
    </row>
    <row r="11" spans="1:4" s="90" customFormat="1" ht="12.75">
      <c r="A11" s="81" t="s">
        <v>39</v>
      </c>
      <c r="B11" s="89">
        <v>-13685059</v>
      </c>
      <c r="C11" s="89">
        <v>-13677077</v>
      </c>
      <c r="D11" s="87"/>
    </row>
    <row r="12" spans="1:4" s="90" customFormat="1" ht="12.75">
      <c r="A12" s="81" t="s">
        <v>40</v>
      </c>
      <c r="B12" s="88">
        <v>8608253</v>
      </c>
      <c r="C12" s="88">
        <v>6452689</v>
      </c>
      <c r="D12" s="87"/>
    </row>
    <row r="13" spans="1:4" s="90" customFormat="1" ht="12.75">
      <c r="A13" s="81" t="s">
        <v>41</v>
      </c>
      <c r="B13" s="89">
        <v>-5576450</v>
      </c>
      <c r="C13" s="89">
        <v>-2275887</v>
      </c>
      <c r="D13" s="87"/>
    </row>
    <row r="14" spans="1:4" ht="37.5" customHeight="1">
      <c r="A14" s="81" t="s">
        <v>101</v>
      </c>
      <c r="B14" s="89">
        <v>-458</v>
      </c>
      <c r="C14" s="89">
        <v>9909</v>
      </c>
      <c r="D14" s="87"/>
    </row>
    <row r="15" spans="1:4" ht="12.75">
      <c r="A15" s="81" t="s">
        <v>42</v>
      </c>
      <c r="B15" s="89">
        <v>1169759</v>
      </c>
      <c r="C15" s="89">
        <v>2440311</v>
      </c>
      <c r="D15" s="87"/>
    </row>
    <row r="16" spans="1:4" ht="12.75" hidden="1">
      <c r="A16" s="81" t="s">
        <v>77</v>
      </c>
      <c r="B16" s="89">
        <v>0</v>
      </c>
      <c r="C16" s="89">
        <v>0</v>
      </c>
      <c r="D16" s="87"/>
    </row>
    <row r="17" spans="1:4" ht="12.75" hidden="1">
      <c r="A17" s="81" t="s">
        <v>102</v>
      </c>
      <c r="B17" s="89">
        <v>0</v>
      </c>
      <c r="C17" s="89">
        <v>0</v>
      </c>
      <c r="D17" s="87"/>
    </row>
    <row r="18" spans="1:4" ht="12.75">
      <c r="A18" s="81" t="s">
        <v>43</v>
      </c>
      <c r="B18" s="89">
        <v>639417</v>
      </c>
      <c r="C18" s="89">
        <v>159316</v>
      </c>
      <c r="D18" s="87"/>
    </row>
    <row r="19" spans="1:4" ht="12.75">
      <c r="A19" s="81" t="s">
        <v>44</v>
      </c>
      <c r="B19" s="89">
        <v>-4786571</v>
      </c>
      <c r="C19" s="89">
        <v>-4782655</v>
      </c>
      <c r="D19" s="87"/>
    </row>
    <row r="20" spans="1:4" s="90" customFormat="1" ht="16.5" customHeight="1">
      <c r="A20" s="81" t="s">
        <v>111</v>
      </c>
      <c r="B20" s="89">
        <v>-3464793</v>
      </c>
      <c r="C20" s="89">
        <v>-2959578</v>
      </c>
      <c r="D20" s="87"/>
    </row>
    <row r="21" spans="1:4" s="90" customFormat="1" ht="33" customHeight="1">
      <c r="A21" s="82" t="s">
        <v>103</v>
      </c>
      <c r="B21" s="92">
        <f>SUM(B10:B20)</f>
        <v>6108694</v>
      </c>
      <c r="C21" s="92">
        <f>SUM(C10:C20)</f>
        <v>-1043343</v>
      </c>
      <c r="D21" s="87"/>
    </row>
    <row r="22" spans="1:4" s="90" customFormat="1" ht="16.5" customHeight="1">
      <c r="A22" s="82" t="s">
        <v>45</v>
      </c>
      <c r="B22" s="91" t="s">
        <v>10</v>
      </c>
      <c r="C22" s="91" t="s">
        <v>10</v>
      </c>
      <c r="D22" s="87"/>
    </row>
    <row r="23" spans="1:4" ht="25.5">
      <c r="A23" s="81" t="s">
        <v>112</v>
      </c>
      <c r="B23" s="89">
        <v>637559</v>
      </c>
      <c r="C23" s="89">
        <v>719398</v>
      </c>
      <c r="D23" s="87"/>
    </row>
    <row r="24" spans="1:4" ht="16.5" customHeight="1">
      <c r="A24" s="81" t="s">
        <v>88</v>
      </c>
      <c r="B24" s="89">
        <v>12663077</v>
      </c>
      <c r="C24" s="89">
        <v>-11667989</v>
      </c>
      <c r="D24" s="87"/>
    </row>
    <row r="25" spans="1:4" ht="16.5" customHeight="1">
      <c r="A25" s="81" t="s">
        <v>13</v>
      </c>
      <c r="B25" s="89">
        <v>-9637552</v>
      </c>
      <c r="C25" s="89">
        <v>-4931872</v>
      </c>
      <c r="D25" s="87"/>
    </row>
    <row r="26" spans="1:4" ht="16.5" customHeight="1">
      <c r="A26" s="81" t="s">
        <v>0</v>
      </c>
      <c r="B26" s="89">
        <f>-742829+400000</f>
        <v>-342829</v>
      </c>
      <c r="C26" s="89">
        <v>-29659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46</v>
      </c>
      <c r="B28" s="91"/>
      <c r="C28" s="92" t="s">
        <v>10</v>
      </c>
      <c r="D28" s="87"/>
    </row>
    <row r="29" spans="1:4" ht="12.75">
      <c r="A29" s="81" t="s">
        <v>8</v>
      </c>
      <c r="B29" s="89">
        <v>-21313695</v>
      </c>
      <c r="C29" s="89">
        <v>14153397</v>
      </c>
      <c r="D29" s="87"/>
    </row>
    <row r="30" spans="1:4" ht="16.5" customHeight="1">
      <c r="A30" s="83" t="s">
        <v>104</v>
      </c>
      <c r="B30" s="89">
        <v>-267304</v>
      </c>
      <c r="C30" s="89">
        <v>124023</v>
      </c>
      <c r="D30" s="87"/>
    </row>
    <row r="31" spans="1:9" ht="12.75">
      <c r="A31" s="83" t="s">
        <v>90</v>
      </c>
      <c r="B31" s="89">
        <v>43488310</v>
      </c>
      <c r="C31" s="89">
        <v>-11909198</v>
      </c>
      <c r="D31" s="87"/>
      <c r="I31" s="84" t="s">
        <v>10</v>
      </c>
    </row>
    <row r="32" spans="1:4" ht="12.75">
      <c r="A32" s="83" t="s">
        <v>69</v>
      </c>
      <c r="B32" s="89">
        <v>-3500086</v>
      </c>
      <c r="C32" s="89">
        <v>-14308000</v>
      </c>
      <c r="D32" s="87"/>
    </row>
    <row r="33" spans="1:4" ht="16.5" customHeight="1">
      <c r="A33" s="81" t="s">
        <v>1</v>
      </c>
      <c r="B33" s="89">
        <v>248210</v>
      </c>
      <c r="C33" s="89">
        <v>146610</v>
      </c>
      <c r="D33" s="87"/>
    </row>
    <row r="34" spans="1:6" ht="25.5">
      <c r="A34" s="82" t="s">
        <v>47</v>
      </c>
      <c r="B34" s="92">
        <f>SUM(B21:B33)</f>
        <v>28084384</v>
      </c>
      <c r="C34" s="92">
        <f>SUM(C21:C33)</f>
        <v>-28746633</v>
      </c>
      <c r="D34" s="87"/>
      <c r="F34" s="22"/>
    </row>
    <row r="35" spans="1:6" ht="12.75">
      <c r="A35" s="81" t="s">
        <v>48</v>
      </c>
      <c r="B35" s="89">
        <v>-23662</v>
      </c>
      <c r="C35" s="89">
        <v>-12888</v>
      </c>
      <c r="D35" s="87"/>
      <c r="F35" s="22"/>
    </row>
    <row r="36" spans="1:4" ht="25.5">
      <c r="A36" s="82" t="s">
        <v>71</v>
      </c>
      <c r="B36" s="92">
        <f>SUM(B34:B35)</f>
        <v>28060722</v>
      </c>
      <c r="C36" s="92">
        <f>SUM(C34:C35)</f>
        <v>-28759521</v>
      </c>
      <c r="D36" s="87"/>
    </row>
    <row r="37" spans="1:4" ht="29.25" customHeight="1">
      <c r="A37" s="82" t="s">
        <v>49</v>
      </c>
      <c r="B37" s="93"/>
      <c r="C37" s="89" t="s">
        <v>10</v>
      </c>
      <c r="D37" s="87"/>
    </row>
    <row r="38" spans="1:4" ht="25.5">
      <c r="A38" s="81" t="s">
        <v>105</v>
      </c>
      <c r="B38" s="89">
        <v>-213659568</v>
      </c>
      <c r="C38" s="89">
        <v>-39887806</v>
      </c>
      <c r="D38" s="87"/>
    </row>
    <row r="39" spans="1:4" ht="25.5">
      <c r="A39" s="81" t="s">
        <v>106</v>
      </c>
      <c r="B39" s="89">
        <v>180090356</v>
      </c>
      <c r="C39" s="89">
        <v>30993050</v>
      </c>
      <c r="D39" s="87"/>
    </row>
    <row r="40" spans="1:4" ht="12.75">
      <c r="A40" s="81" t="s">
        <v>59</v>
      </c>
      <c r="B40" s="89">
        <v>-472807</v>
      </c>
      <c r="C40" s="89">
        <v>-688235</v>
      </c>
      <c r="D40" s="87"/>
    </row>
    <row r="41" spans="1:4" ht="12.75" hidden="1">
      <c r="A41" s="81" t="s">
        <v>117</v>
      </c>
      <c r="B41" s="89">
        <v>0</v>
      </c>
      <c r="C41" s="89">
        <v>0</v>
      </c>
      <c r="D41" s="87"/>
    </row>
    <row r="42" spans="1:4" s="90" customFormat="1" ht="25.5">
      <c r="A42" s="82" t="s">
        <v>50</v>
      </c>
      <c r="B42" s="92">
        <f>SUM(B38:B41)</f>
        <v>-34042019</v>
      </c>
      <c r="C42" s="92">
        <f>SUM(C38:C41)</f>
        <v>-9582991</v>
      </c>
      <c r="D42" s="87"/>
    </row>
    <row r="43" spans="1:4" ht="12.75">
      <c r="A43" s="82"/>
      <c r="B43" s="92" t="s">
        <v>10</v>
      </c>
      <c r="C43" s="93"/>
      <c r="D43" s="87"/>
    </row>
    <row r="44" spans="1:4" ht="12.75">
      <c r="A44" s="82" t="s">
        <v>51</v>
      </c>
      <c r="B44" s="93"/>
      <c r="C44" s="88" t="s">
        <v>10</v>
      </c>
      <c r="D44" s="87"/>
    </row>
    <row r="45" spans="1:4" ht="12.75">
      <c r="A45" s="81" t="s">
        <v>113</v>
      </c>
      <c r="B45" s="89">
        <v>0</v>
      </c>
      <c r="C45" s="89">
        <v>46829431</v>
      </c>
      <c r="D45" s="87"/>
    </row>
    <row r="46" spans="1:4" ht="12.75" hidden="1">
      <c r="A46" s="81" t="s">
        <v>127</v>
      </c>
      <c r="B46" s="89">
        <v>0</v>
      </c>
      <c r="C46" s="89">
        <v>0</v>
      </c>
      <c r="D46" s="87"/>
    </row>
    <row r="47" spans="1:4" ht="12.75" hidden="1">
      <c r="A47" s="81" t="s">
        <v>128</v>
      </c>
      <c r="B47" s="89">
        <v>0</v>
      </c>
      <c r="C47" s="89">
        <v>0</v>
      </c>
      <c r="D47" s="87"/>
    </row>
    <row r="48" spans="1:4" ht="12.75">
      <c r="A48" s="81" t="s">
        <v>125</v>
      </c>
      <c r="B48" s="89">
        <v>0</v>
      </c>
      <c r="C48" s="89">
        <v>20038352</v>
      </c>
      <c r="D48" s="87"/>
    </row>
    <row r="49" spans="1:4" ht="12.75">
      <c r="A49" s="82" t="s">
        <v>52</v>
      </c>
      <c r="B49" s="92">
        <f>SUM(B45:B48)</f>
        <v>0</v>
      </c>
      <c r="C49" s="92">
        <f>SUM(C45:C48)</f>
        <v>66867783</v>
      </c>
      <c r="D49" s="87"/>
    </row>
    <row r="50" spans="1:3" s="94" customFormat="1" ht="12.75">
      <c r="A50" s="82"/>
      <c r="B50" s="89" t="s">
        <v>10</v>
      </c>
      <c r="C50" s="88"/>
    </row>
    <row r="51" spans="1:4" s="1" customFormat="1" ht="12.75">
      <c r="A51" s="82" t="s">
        <v>53</v>
      </c>
      <c r="B51" s="92">
        <f>SUM(B36+B42+B49)</f>
        <v>-5981297</v>
      </c>
      <c r="C51" s="92">
        <f>SUM(C36+C42+C49)</f>
        <v>28525271</v>
      </c>
      <c r="D51" s="1" t="s">
        <v>10</v>
      </c>
    </row>
    <row r="52" spans="1:3" s="17" customFormat="1" ht="12.75">
      <c r="A52" s="81" t="s">
        <v>54</v>
      </c>
      <c r="B52" s="89">
        <v>276361</v>
      </c>
      <c r="C52" s="89">
        <v>5438616</v>
      </c>
    </row>
    <row r="53" spans="1:3" s="17" customFormat="1" ht="12.75" hidden="1">
      <c r="A53" s="81" t="s">
        <v>129</v>
      </c>
      <c r="B53" s="89">
        <v>0</v>
      </c>
      <c r="C53" s="89">
        <v>0</v>
      </c>
    </row>
    <row r="54" spans="1:3" s="17" customFormat="1" ht="12.75">
      <c r="A54" s="82" t="s">
        <v>130</v>
      </c>
      <c r="B54" s="92">
        <f>SUM(B51:B53)</f>
        <v>-5704936</v>
      </c>
      <c r="C54" s="92">
        <f>SUM(C51:C53)</f>
        <v>33963887</v>
      </c>
    </row>
    <row r="55" spans="1:5" s="17" customFormat="1" ht="12.75">
      <c r="A55" s="81" t="s">
        <v>55</v>
      </c>
      <c r="B55" s="89">
        <f>SUM('Ф-1 '!D11)</f>
        <v>91618339</v>
      </c>
      <c r="C55" s="88">
        <v>58134126</v>
      </c>
      <c r="E55" s="100" t="s">
        <v>10</v>
      </c>
    </row>
    <row r="56" spans="1:3" s="17" customFormat="1" ht="12.75">
      <c r="A56" s="82" t="s">
        <v>56</v>
      </c>
      <c r="B56" s="92">
        <f>SUM('Ф-1 '!C11)</f>
        <v>85913403</v>
      </c>
      <c r="C56" s="91">
        <v>92098013</v>
      </c>
    </row>
    <row r="57" spans="1:3" s="33" customFormat="1" ht="14.25" hidden="1">
      <c r="A57" s="18"/>
      <c r="B57" s="137">
        <f>B55-B56</f>
        <v>5704936</v>
      </c>
      <c r="C57" s="137">
        <f>C55-C56</f>
        <v>-33963887</v>
      </c>
    </row>
    <row r="58" spans="1:3" s="33" customFormat="1" ht="14.25">
      <c r="A58" s="18"/>
      <c r="B58" s="137"/>
      <c r="C58" s="137"/>
    </row>
    <row r="59" spans="1:5" s="33" customFormat="1" ht="14.25">
      <c r="A59" s="18"/>
      <c r="B59" s="95" t="s">
        <v>10</v>
      </c>
      <c r="C59" s="95" t="s">
        <v>10</v>
      </c>
      <c r="E59" s="30"/>
    </row>
    <row r="60" spans="1:5" s="33" customFormat="1" ht="15.75" customHeight="1">
      <c r="A60" s="175" t="s">
        <v>143</v>
      </c>
      <c r="B60" s="175"/>
      <c r="C60" s="175"/>
      <c r="E60" s="30"/>
    </row>
    <row r="61" spans="1:5" s="17" customFormat="1" ht="15.75" customHeight="1">
      <c r="A61" s="10"/>
      <c r="B61" s="10"/>
      <c r="C61" s="10"/>
      <c r="E61" s="21"/>
    </row>
    <row r="62" spans="1:5" s="17" customFormat="1" ht="15.75">
      <c r="A62" s="11"/>
      <c r="B62" s="12"/>
      <c r="C62" s="12"/>
      <c r="E62" s="21"/>
    </row>
    <row r="63" spans="1:5" s="17" customFormat="1" ht="15.75">
      <c r="A63" s="175" t="s">
        <v>140</v>
      </c>
      <c r="B63" s="175"/>
      <c r="C63" s="175"/>
      <c r="E63" s="21"/>
    </row>
    <row r="64" spans="1:5" s="17" customFormat="1" ht="15.75" customHeight="1">
      <c r="A64" s="10"/>
      <c r="B64" s="25"/>
      <c r="C64" s="10"/>
      <c r="E64" s="21"/>
    </row>
    <row r="65" spans="1:3" ht="14.25">
      <c r="A65" s="18"/>
      <c r="B65" s="19"/>
      <c r="C65" s="19"/>
    </row>
    <row r="66" spans="1:3" ht="14.25">
      <c r="A66" s="18"/>
      <c r="B66" s="27"/>
      <c r="C66" s="27"/>
    </row>
  </sheetData>
  <sheetProtection/>
  <mergeCells count="5">
    <mergeCell ref="A4:C4"/>
    <mergeCell ref="A5:C5"/>
    <mergeCell ref="A60:C60"/>
    <mergeCell ref="A63:C63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A52" sqref="A52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3.875" style="2" hidden="1" customWidth="1"/>
    <col min="8" max="8" width="13.375" style="16" customWidth="1"/>
    <col min="9" max="9" width="16.00390625" style="2" customWidth="1"/>
    <col min="10" max="16384" width="20.75390625" style="2" customWidth="1"/>
  </cols>
  <sheetData>
    <row r="1" spans="1:8" ht="15.75">
      <c r="A1" s="13"/>
      <c r="B1" s="13"/>
      <c r="C1" s="13"/>
      <c r="D1" s="13"/>
      <c r="E1" s="13"/>
      <c r="F1" s="13"/>
      <c r="G1" s="13"/>
      <c r="H1" s="15"/>
    </row>
    <row r="2" spans="1:8" ht="15.75">
      <c r="A2" s="13"/>
      <c r="B2" s="13"/>
      <c r="C2" s="13"/>
      <c r="D2" s="13"/>
      <c r="E2" s="13"/>
      <c r="F2" s="13"/>
      <c r="G2" s="13"/>
      <c r="H2" s="15"/>
    </row>
    <row r="3" spans="1:8" ht="15.75">
      <c r="A3" s="13"/>
      <c r="B3" s="13"/>
      <c r="C3" s="13"/>
      <c r="D3" s="13"/>
      <c r="E3" s="13"/>
      <c r="F3" s="13"/>
      <c r="G3" s="13"/>
      <c r="H3" s="15"/>
    </row>
    <row r="4" spans="1:8" ht="15.75">
      <c r="A4" s="13"/>
      <c r="B4" s="13"/>
      <c r="C4" s="13"/>
      <c r="D4" s="13"/>
      <c r="E4" s="13"/>
      <c r="F4" s="13"/>
      <c r="G4" s="13"/>
      <c r="H4" s="15"/>
    </row>
    <row r="5" spans="1:8" ht="15.75">
      <c r="A5" s="181" t="s">
        <v>2</v>
      </c>
      <c r="B5" s="181"/>
      <c r="C5" s="181"/>
      <c r="D5" s="181"/>
      <c r="E5" s="181"/>
      <c r="F5" s="181"/>
      <c r="G5" s="181"/>
      <c r="H5" s="181"/>
    </row>
    <row r="6" spans="1:8" ht="35.25" customHeight="1">
      <c r="A6" s="182" t="s">
        <v>145</v>
      </c>
      <c r="B6" s="182"/>
      <c r="C6" s="182"/>
      <c r="D6" s="182"/>
      <c r="E6" s="182"/>
      <c r="F6" s="182"/>
      <c r="G6" s="182"/>
      <c r="H6" s="182"/>
    </row>
    <row r="7" spans="1:8" ht="15.75">
      <c r="A7" s="47"/>
      <c r="B7" s="47"/>
      <c r="C7" s="47"/>
      <c r="D7" s="47"/>
      <c r="E7" s="47"/>
      <c r="F7" s="47"/>
      <c r="G7" s="47"/>
      <c r="H7" s="47"/>
    </row>
    <row r="8" spans="1:8" ht="15.75">
      <c r="A8" s="174" t="s">
        <v>114</v>
      </c>
      <c r="B8" s="174"/>
      <c r="C8" s="174"/>
      <c r="D8" s="131"/>
      <c r="E8" s="14"/>
      <c r="F8" s="14"/>
      <c r="G8" s="14"/>
      <c r="H8" s="14"/>
    </row>
    <row r="9" spans="1:9" ht="57.75" customHeight="1">
      <c r="A9" s="52" t="s">
        <v>65</v>
      </c>
      <c r="B9" s="139" t="s">
        <v>22</v>
      </c>
      <c r="C9" s="139" t="s">
        <v>9</v>
      </c>
      <c r="D9" s="139" t="s">
        <v>79</v>
      </c>
      <c r="E9" s="139" t="s">
        <v>92</v>
      </c>
      <c r="F9" s="140" t="s">
        <v>107</v>
      </c>
      <c r="G9" s="139" t="s">
        <v>23</v>
      </c>
      <c r="H9" s="141" t="s">
        <v>24</v>
      </c>
      <c r="I9" s="139" t="s">
        <v>25</v>
      </c>
    </row>
    <row r="10" spans="1:9" ht="12.75">
      <c r="A10" s="52" t="s">
        <v>146</v>
      </c>
      <c r="B10" s="115">
        <v>127611241</v>
      </c>
      <c r="C10" s="116">
        <v>-280212</v>
      </c>
      <c r="D10" s="115">
        <v>100</v>
      </c>
      <c r="E10" s="116">
        <v>-342329</v>
      </c>
      <c r="F10" s="115">
        <v>4014510</v>
      </c>
      <c r="G10" s="112">
        <v>0</v>
      </c>
      <c r="H10" s="116">
        <v>-86220039</v>
      </c>
      <c r="I10" s="113">
        <f>SUM(B10:H10)</f>
        <v>44783271</v>
      </c>
    </row>
    <row r="11" spans="1:9" ht="12.75">
      <c r="A11" s="53" t="s">
        <v>147</v>
      </c>
      <c r="B11" s="112">
        <v>0</v>
      </c>
      <c r="C11" s="112">
        <v>0</v>
      </c>
      <c r="D11" s="112">
        <v>0</v>
      </c>
      <c r="E11" s="112">
        <v>0</v>
      </c>
      <c r="F11" s="119">
        <v>0</v>
      </c>
      <c r="G11" s="112"/>
      <c r="H11" s="119">
        <v>67367</v>
      </c>
      <c r="I11" s="113">
        <f>SUM(B11:H11)</f>
        <v>67367</v>
      </c>
    </row>
    <row r="12" spans="1:9" ht="24">
      <c r="A12" s="52" t="s">
        <v>148</v>
      </c>
      <c r="B12" s="113">
        <f>SUM(B10:B11)</f>
        <v>127611241</v>
      </c>
      <c r="C12" s="113">
        <f aca="true" t="shared" si="0" ref="C12:I12">SUM(C10:C11)</f>
        <v>-280212</v>
      </c>
      <c r="D12" s="113">
        <f t="shared" si="0"/>
        <v>100</v>
      </c>
      <c r="E12" s="113">
        <f t="shared" si="0"/>
        <v>-342329</v>
      </c>
      <c r="F12" s="113">
        <f t="shared" si="0"/>
        <v>4014510</v>
      </c>
      <c r="G12" s="113">
        <f t="shared" si="0"/>
        <v>0</v>
      </c>
      <c r="H12" s="113">
        <f t="shared" si="0"/>
        <v>-86152672</v>
      </c>
      <c r="I12" s="113">
        <f t="shared" si="0"/>
        <v>44850638</v>
      </c>
    </row>
    <row r="13" spans="1:9" ht="15.75" customHeight="1">
      <c r="A13" s="52" t="s">
        <v>57</v>
      </c>
      <c r="B13" s="115"/>
      <c r="C13" s="118"/>
      <c r="D13" s="118"/>
      <c r="E13" s="115"/>
      <c r="F13" s="117"/>
      <c r="G13" s="115"/>
      <c r="H13" s="115"/>
      <c r="I13" s="113" t="s">
        <v>10</v>
      </c>
    </row>
    <row r="14" spans="1:9" ht="12.75">
      <c r="A14" s="53" t="s">
        <v>67</v>
      </c>
      <c r="B14" s="112">
        <v>0</v>
      </c>
      <c r="C14" s="112">
        <v>0</v>
      </c>
      <c r="D14" s="112">
        <v>0</v>
      </c>
      <c r="E14" s="112">
        <v>0</v>
      </c>
      <c r="F14" s="119">
        <v>0</v>
      </c>
      <c r="G14" s="112">
        <v>0</v>
      </c>
      <c r="H14" s="119">
        <v>1483596</v>
      </c>
      <c r="I14" s="113">
        <f>SUM(B14:H14)</f>
        <v>1483596</v>
      </c>
    </row>
    <row r="15" spans="1:9" ht="12.75">
      <c r="A15" s="53" t="s">
        <v>58</v>
      </c>
      <c r="B15" s="112">
        <v>0</v>
      </c>
      <c r="C15" s="112">
        <v>0</v>
      </c>
      <c r="D15" s="112">
        <v>0</v>
      </c>
      <c r="E15" s="112">
        <v>1318226</v>
      </c>
      <c r="F15" s="119">
        <v>0</v>
      </c>
      <c r="G15" s="112">
        <v>0</v>
      </c>
      <c r="H15" s="119">
        <v>0</v>
      </c>
      <c r="I15" s="113">
        <f>SUM(B15:H15)</f>
        <v>1318226</v>
      </c>
    </row>
    <row r="16" spans="1:9" s="16" customFormat="1" ht="12.75">
      <c r="A16" s="125" t="s">
        <v>70</v>
      </c>
      <c r="B16" s="113">
        <f>SUM(B14:B15)</f>
        <v>0</v>
      </c>
      <c r="C16" s="113">
        <f aca="true" t="shared" si="1" ref="C16:I16">SUM(C14:C15)</f>
        <v>0</v>
      </c>
      <c r="D16" s="113">
        <f t="shared" si="1"/>
        <v>0</v>
      </c>
      <c r="E16" s="113">
        <f t="shared" si="1"/>
        <v>1318226</v>
      </c>
      <c r="F16" s="113">
        <f t="shared" si="1"/>
        <v>0</v>
      </c>
      <c r="G16" s="113">
        <f t="shared" si="1"/>
        <v>0</v>
      </c>
      <c r="H16" s="113">
        <f t="shared" si="1"/>
        <v>1483596</v>
      </c>
      <c r="I16" s="113">
        <f t="shared" si="1"/>
        <v>2801822</v>
      </c>
    </row>
    <row r="17" spans="1:9" s="17" customFormat="1" ht="24.75" thickBot="1">
      <c r="A17" s="124" t="s">
        <v>68</v>
      </c>
      <c r="B17" s="112">
        <v>0</v>
      </c>
      <c r="C17" s="112">
        <v>0</v>
      </c>
      <c r="D17" s="112">
        <v>0</v>
      </c>
      <c r="E17" s="112">
        <v>0</v>
      </c>
      <c r="F17" s="119">
        <v>-550116</v>
      </c>
      <c r="G17" s="112">
        <v>0</v>
      </c>
      <c r="H17" s="119">
        <v>550116</v>
      </c>
      <c r="I17" s="113">
        <f>SUM(B17:H17)</f>
        <v>0</v>
      </c>
    </row>
    <row r="18" spans="1:9" s="17" customFormat="1" ht="18.75" customHeight="1" thickBot="1">
      <c r="A18" s="99" t="s">
        <v>150</v>
      </c>
      <c r="B18" s="114">
        <f>SUM(B12+B16+B17)</f>
        <v>127611241</v>
      </c>
      <c r="C18" s="114">
        <f aca="true" t="shared" si="2" ref="C18:I18">SUM(C12+C16+C17)</f>
        <v>-280212</v>
      </c>
      <c r="D18" s="114">
        <f t="shared" si="2"/>
        <v>100</v>
      </c>
      <c r="E18" s="114">
        <f t="shared" si="2"/>
        <v>975897</v>
      </c>
      <c r="F18" s="114">
        <f t="shared" si="2"/>
        <v>3464394</v>
      </c>
      <c r="G18" s="114">
        <f t="shared" si="2"/>
        <v>0</v>
      </c>
      <c r="H18" s="114">
        <f t="shared" si="2"/>
        <v>-84118960</v>
      </c>
      <c r="I18" s="114">
        <f t="shared" si="2"/>
        <v>47652460</v>
      </c>
    </row>
    <row r="19" spans="1:9" ht="15.75" customHeight="1" thickTop="1">
      <c r="A19" s="52" t="s">
        <v>57</v>
      </c>
      <c r="B19" s="115"/>
      <c r="C19" s="118"/>
      <c r="D19" s="118"/>
      <c r="E19" s="115"/>
      <c r="F19" s="117"/>
      <c r="G19" s="115"/>
      <c r="H19" s="115"/>
      <c r="I19" s="113" t="s">
        <v>10</v>
      </c>
    </row>
    <row r="20" spans="1:9" ht="12.75">
      <c r="A20" s="53" t="s">
        <v>67</v>
      </c>
      <c r="B20" s="112">
        <v>0</v>
      </c>
      <c r="C20" s="112">
        <v>0</v>
      </c>
      <c r="D20" s="112">
        <v>0</v>
      </c>
      <c r="E20" s="112">
        <v>0</v>
      </c>
      <c r="F20" s="119">
        <v>0</v>
      </c>
      <c r="G20" s="112">
        <v>0</v>
      </c>
      <c r="H20" s="119">
        <v>-16141419</v>
      </c>
      <c r="I20" s="113">
        <f>SUM(B20:H20)</f>
        <v>-16141419</v>
      </c>
    </row>
    <row r="21" spans="1:9" ht="12.75">
      <c r="A21" s="53" t="s">
        <v>58</v>
      </c>
      <c r="B21" s="112">
        <v>0</v>
      </c>
      <c r="C21" s="112">
        <v>0</v>
      </c>
      <c r="D21" s="112">
        <v>0</v>
      </c>
      <c r="E21" s="112">
        <v>476003</v>
      </c>
      <c r="F21" s="119">
        <v>0</v>
      </c>
      <c r="G21" s="112">
        <v>0</v>
      </c>
      <c r="H21" s="119">
        <v>0</v>
      </c>
      <c r="I21" s="113">
        <f>SUM(B21:H21)</f>
        <v>476003</v>
      </c>
    </row>
    <row r="22" spans="1:9" s="16" customFormat="1" ht="12.75">
      <c r="A22" s="125" t="s">
        <v>132</v>
      </c>
      <c r="B22" s="113">
        <f>SUM(B20:B21)</f>
        <v>0</v>
      </c>
      <c r="C22" s="113">
        <f aca="true" t="shared" si="3" ref="C22:H22">SUM(C20:C21)</f>
        <v>0</v>
      </c>
      <c r="D22" s="113">
        <f t="shared" si="3"/>
        <v>0</v>
      </c>
      <c r="E22" s="113">
        <f t="shared" si="3"/>
        <v>476003</v>
      </c>
      <c r="F22" s="113">
        <f t="shared" si="3"/>
        <v>0</v>
      </c>
      <c r="G22" s="113">
        <f t="shared" si="3"/>
        <v>0</v>
      </c>
      <c r="H22" s="113">
        <f t="shared" si="3"/>
        <v>-16141419</v>
      </c>
      <c r="I22" s="113">
        <f>SUM(B22:H22)</f>
        <v>-15665416</v>
      </c>
    </row>
    <row r="23" spans="1:9" s="17" customFormat="1" ht="24">
      <c r="A23" s="124" t="s">
        <v>68</v>
      </c>
      <c r="B23" s="112">
        <v>0</v>
      </c>
      <c r="C23" s="112">
        <v>0</v>
      </c>
      <c r="D23" s="112">
        <v>0</v>
      </c>
      <c r="E23" s="112">
        <v>0</v>
      </c>
      <c r="F23" s="119">
        <v>-28934</v>
      </c>
      <c r="G23" s="112">
        <v>0</v>
      </c>
      <c r="H23" s="119">
        <v>28934</v>
      </c>
      <c r="I23" s="113">
        <f>SUM(B23:H23)</f>
        <v>0</v>
      </c>
    </row>
    <row r="24" spans="1:9" s="17" customFormat="1" ht="12.75">
      <c r="A24" s="124" t="s">
        <v>151</v>
      </c>
      <c r="B24" s="112">
        <v>0</v>
      </c>
      <c r="C24" s="112">
        <v>0</v>
      </c>
      <c r="D24" s="112">
        <v>0</v>
      </c>
      <c r="E24" s="112">
        <v>0</v>
      </c>
      <c r="F24" s="119">
        <v>-1182426</v>
      </c>
      <c r="G24" s="112">
        <v>0</v>
      </c>
      <c r="H24" s="119">
        <v>0</v>
      </c>
      <c r="I24" s="113">
        <f>SUM(B24:H24)</f>
        <v>-1182426</v>
      </c>
    </row>
    <row r="25" spans="1:9" s="17" customFormat="1" ht="12.75">
      <c r="A25" s="125" t="s">
        <v>133</v>
      </c>
      <c r="B25" s="113">
        <f>SUM(B23:B24)</f>
        <v>0</v>
      </c>
      <c r="C25" s="113">
        <f aca="true" t="shared" si="4" ref="C25:I25">SUM(C23:C24)</f>
        <v>0</v>
      </c>
      <c r="D25" s="113">
        <f t="shared" si="4"/>
        <v>0</v>
      </c>
      <c r="E25" s="113">
        <f t="shared" si="4"/>
        <v>0</v>
      </c>
      <c r="F25" s="113">
        <f t="shared" si="4"/>
        <v>-1211360</v>
      </c>
      <c r="G25" s="113">
        <f t="shared" si="4"/>
        <v>0</v>
      </c>
      <c r="H25" s="113">
        <f t="shared" si="4"/>
        <v>28934</v>
      </c>
      <c r="I25" s="113">
        <f t="shared" si="4"/>
        <v>-1182426</v>
      </c>
    </row>
    <row r="26" spans="1:9" s="17" customFormat="1" ht="12.75">
      <c r="A26" s="148" t="s">
        <v>134</v>
      </c>
      <c r="B26" s="149">
        <v>100</v>
      </c>
      <c r="C26" s="149">
        <v>0</v>
      </c>
      <c r="D26" s="149">
        <v>-100</v>
      </c>
      <c r="E26" s="149">
        <v>0</v>
      </c>
      <c r="F26" s="150">
        <v>0</v>
      </c>
      <c r="G26" s="149"/>
      <c r="H26" s="150">
        <v>0</v>
      </c>
      <c r="I26" s="151">
        <f>SUM(B26:H26)</f>
        <v>0</v>
      </c>
    </row>
    <row r="27" spans="1:9" s="17" customFormat="1" ht="13.5" thickBot="1">
      <c r="A27" s="148" t="s">
        <v>135</v>
      </c>
      <c r="B27" s="149">
        <v>20038352</v>
      </c>
      <c r="C27" s="149">
        <v>0</v>
      </c>
      <c r="D27" s="149">
        <v>0</v>
      </c>
      <c r="E27" s="149">
        <v>0</v>
      </c>
      <c r="F27" s="150">
        <v>0</v>
      </c>
      <c r="G27" s="149"/>
      <c r="H27" s="150"/>
      <c r="I27" s="151">
        <f>SUM(B27:H27)</f>
        <v>20038352</v>
      </c>
    </row>
    <row r="28" spans="1:9" s="17" customFormat="1" ht="18.75" customHeight="1" thickBot="1">
      <c r="A28" s="99" t="s">
        <v>149</v>
      </c>
      <c r="B28" s="114">
        <f>B18+B22+B25+B26+B27</f>
        <v>147649693</v>
      </c>
      <c r="C28" s="114">
        <f aca="true" t="shared" si="5" ref="C28:I28">C18+C22+C25+C26+C27</f>
        <v>-280212</v>
      </c>
      <c r="D28" s="114">
        <f t="shared" si="5"/>
        <v>0</v>
      </c>
      <c r="E28" s="114">
        <f t="shared" si="5"/>
        <v>1451900</v>
      </c>
      <c r="F28" s="114">
        <f t="shared" si="5"/>
        <v>2253034</v>
      </c>
      <c r="G28" s="114">
        <f t="shared" si="5"/>
        <v>0</v>
      </c>
      <c r="H28" s="114">
        <f t="shared" si="5"/>
        <v>-100231445</v>
      </c>
      <c r="I28" s="114">
        <f t="shared" si="5"/>
        <v>50842970</v>
      </c>
    </row>
    <row r="29" spans="1:9" s="17" customFormat="1" ht="18.75" customHeight="1" thickTop="1">
      <c r="A29" s="155"/>
      <c r="B29" s="151"/>
      <c r="C29" s="156"/>
      <c r="D29" s="151"/>
      <c r="E29" s="156"/>
      <c r="F29" s="151"/>
      <c r="G29" s="151"/>
      <c r="H29" s="156"/>
      <c r="I29" s="151"/>
    </row>
    <row r="30" spans="1:9" ht="12.75">
      <c r="A30" s="52" t="s">
        <v>131</v>
      </c>
      <c r="B30" s="115">
        <v>127611241</v>
      </c>
      <c r="C30" s="116">
        <v>-280212</v>
      </c>
      <c r="D30" s="115">
        <v>100</v>
      </c>
      <c r="E30" s="116">
        <v>975897</v>
      </c>
      <c r="F30" s="115">
        <v>3464394</v>
      </c>
      <c r="G30" s="112">
        <v>0</v>
      </c>
      <c r="H30" s="116">
        <v>-84118960</v>
      </c>
      <c r="I30" s="113">
        <f>SUM(B30:H30)</f>
        <v>47652460</v>
      </c>
    </row>
    <row r="31" spans="1:9" ht="15.75" customHeight="1">
      <c r="A31" s="52" t="s">
        <v>57</v>
      </c>
      <c r="B31" s="115"/>
      <c r="C31" s="118"/>
      <c r="D31" s="118"/>
      <c r="E31" s="115"/>
      <c r="F31" s="117"/>
      <c r="G31" s="115"/>
      <c r="H31" s="115"/>
      <c r="I31" s="113" t="s">
        <v>10</v>
      </c>
    </row>
    <row r="32" spans="1:9" ht="12.75">
      <c r="A32" s="53" t="s">
        <v>67</v>
      </c>
      <c r="B32" s="112">
        <v>0</v>
      </c>
      <c r="C32" s="112">
        <v>0</v>
      </c>
      <c r="D32" s="112">
        <v>0</v>
      </c>
      <c r="E32" s="112">
        <v>0</v>
      </c>
      <c r="F32" s="119">
        <v>0</v>
      </c>
      <c r="G32" s="112">
        <v>0</v>
      </c>
      <c r="H32" s="119">
        <v>-28147225</v>
      </c>
      <c r="I32" s="113">
        <f>SUM(B32:H32)</f>
        <v>-28147225</v>
      </c>
    </row>
    <row r="33" spans="1:9" ht="12.75">
      <c r="A33" s="53" t="s">
        <v>58</v>
      </c>
      <c r="B33" s="112">
        <v>0</v>
      </c>
      <c r="C33" s="112">
        <v>0</v>
      </c>
      <c r="D33" s="112">
        <v>0</v>
      </c>
      <c r="E33" s="112">
        <v>1892457</v>
      </c>
      <c r="F33" s="119">
        <v>-741634</v>
      </c>
      <c r="G33" s="112">
        <v>0</v>
      </c>
      <c r="H33" s="119">
        <v>0</v>
      </c>
      <c r="I33" s="113">
        <f>SUM(B33:H33)</f>
        <v>1150823</v>
      </c>
    </row>
    <row r="34" spans="1:9" s="16" customFormat="1" ht="12.75">
      <c r="A34" s="125" t="s">
        <v>70</v>
      </c>
      <c r="B34" s="113">
        <f>SUM(B32:B33)</f>
        <v>0</v>
      </c>
      <c r="C34" s="113">
        <f aca="true" t="shared" si="6" ref="C34:H34">SUM(C32:C33)</f>
        <v>0</v>
      </c>
      <c r="D34" s="113">
        <f t="shared" si="6"/>
        <v>0</v>
      </c>
      <c r="E34" s="113">
        <f t="shared" si="6"/>
        <v>1892457</v>
      </c>
      <c r="F34" s="113">
        <f t="shared" si="6"/>
        <v>-741634</v>
      </c>
      <c r="G34" s="113">
        <f t="shared" si="6"/>
        <v>0</v>
      </c>
      <c r="H34" s="113">
        <f t="shared" si="6"/>
        <v>-28147225</v>
      </c>
      <c r="I34" s="113">
        <f>SUM(I32:I33)</f>
        <v>-26996402</v>
      </c>
    </row>
    <row r="35" spans="1:9" s="17" customFormat="1" ht="24">
      <c r="A35" s="124" t="s">
        <v>68</v>
      </c>
      <c r="B35" s="112">
        <v>0</v>
      </c>
      <c r="C35" s="112">
        <v>0</v>
      </c>
      <c r="D35" s="112">
        <v>0</v>
      </c>
      <c r="E35" s="112">
        <v>0</v>
      </c>
      <c r="F35" s="119">
        <v>-33239</v>
      </c>
      <c r="G35" s="112">
        <v>0</v>
      </c>
      <c r="H35" s="119">
        <v>33239</v>
      </c>
      <c r="I35" s="113">
        <f>SUM(B35:H35)</f>
        <v>0</v>
      </c>
    </row>
    <row r="36" spans="1:9" s="29" customFormat="1" ht="12.75">
      <c r="A36" s="152" t="s">
        <v>133</v>
      </c>
      <c r="B36" s="151">
        <f aca="true" t="shared" si="7" ref="B36:H36">SUM(B35)</f>
        <v>0</v>
      </c>
      <c r="C36" s="151">
        <f t="shared" si="7"/>
        <v>0</v>
      </c>
      <c r="D36" s="151">
        <f t="shared" si="7"/>
        <v>0</v>
      </c>
      <c r="E36" s="151">
        <f t="shared" si="7"/>
        <v>0</v>
      </c>
      <c r="F36" s="151">
        <f t="shared" si="7"/>
        <v>-33239</v>
      </c>
      <c r="G36" s="151">
        <f t="shared" si="7"/>
        <v>0</v>
      </c>
      <c r="H36" s="151">
        <f t="shared" si="7"/>
        <v>33239</v>
      </c>
      <c r="I36" s="151">
        <f>SUM(B36:H36)</f>
        <v>0</v>
      </c>
    </row>
    <row r="37" spans="1:9" s="17" customFormat="1" ht="12.75">
      <c r="A37" s="148" t="s">
        <v>134</v>
      </c>
      <c r="B37" s="149">
        <v>100</v>
      </c>
      <c r="C37" s="149">
        <v>0</v>
      </c>
      <c r="D37" s="149">
        <v>-100</v>
      </c>
      <c r="E37" s="149">
        <v>0</v>
      </c>
      <c r="F37" s="150">
        <v>0</v>
      </c>
      <c r="G37" s="149"/>
      <c r="H37" s="150">
        <v>0</v>
      </c>
      <c r="I37" s="151">
        <f>SUM(B37:H37)</f>
        <v>0</v>
      </c>
    </row>
    <row r="38" spans="1:9" s="17" customFormat="1" ht="13.5" thickBot="1">
      <c r="A38" s="148" t="s">
        <v>135</v>
      </c>
      <c r="B38" s="149">
        <v>20038352</v>
      </c>
      <c r="C38" s="149">
        <v>0</v>
      </c>
      <c r="D38" s="149">
        <v>0</v>
      </c>
      <c r="E38" s="149">
        <v>0</v>
      </c>
      <c r="F38" s="150">
        <v>0</v>
      </c>
      <c r="G38" s="149"/>
      <c r="H38" s="150"/>
      <c r="I38" s="151">
        <f>SUM(B38:H38)</f>
        <v>20038352</v>
      </c>
    </row>
    <row r="39" spans="1:9" s="17" customFormat="1" ht="18.75" customHeight="1" thickBot="1">
      <c r="A39" s="99" t="s">
        <v>126</v>
      </c>
      <c r="B39" s="114">
        <f>SUM(B30,B34,B36,B37:B38)</f>
        <v>147649693</v>
      </c>
      <c r="C39" s="114">
        <f aca="true" t="shared" si="8" ref="C39:I39">SUM(C30,C34,C36,C37:C38)</f>
        <v>-280212</v>
      </c>
      <c r="D39" s="114">
        <f t="shared" si="8"/>
        <v>0</v>
      </c>
      <c r="E39" s="114">
        <f t="shared" si="8"/>
        <v>2868354</v>
      </c>
      <c r="F39" s="114">
        <f t="shared" si="8"/>
        <v>2689521</v>
      </c>
      <c r="G39" s="114">
        <f t="shared" si="8"/>
        <v>0</v>
      </c>
      <c r="H39" s="114">
        <f t="shared" si="8"/>
        <v>-112232946</v>
      </c>
      <c r="I39" s="114">
        <f t="shared" si="8"/>
        <v>40694410</v>
      </c>
    </row>
    <row r="40" spans="1:9" ht="15.75" customHeight="1" thickTop="1">
      <c r="A40" s="52" t="s">
        <v>57</v>
      </c>
      <c r="B40" s="115"/>
      <c r="C40" s="118"/>
      <c r="D40" s="118"/>
      <c r="E40" s="115"/>
      <c r="F40" s="117"/>
      <c r="G40" s="115"/>
      <c r="H40" s="115"/>
      <c r="I40" s="113" t="s">
        <v>10</v>
      </c>
    </row>
    <row r="41" spans="1:9" ht="12.75">
      <c r="A41" s="53" t="s">
        <v>67</v>
      </c>
      <c r="B41" s="112">
        <v>0</v>
      </c>
      <c r="C41" s="112">
        <v>0</v>
      </c>
      <c r="D41" s="112">
        <v>0</v>
      </c>
      <c r="E41" s="112">
        <v>0</v>
      </c>
      <c r="F41" s="119">
        <v>0</v>
      </c>
      <c r="G41" s="112">
        <v>0</v>
      </c>
      <c r="H41" s="119">
        <f>SUM('ф.2'!C31)</f>
        <v>1751254</v>
      </c>
      <c r="I41" s="113">
        <f>SUM(B41:H41)</f>
        <v>1751254</v>
      </c>
    </row>
    <row r="42" spans="1:9" ht="12.75">
      <c r="A42" s="53" t="s">
        <v>58</v>
      </c>
      <c r="B42" s="112">
        <v>0</v>
      </c>
      <c r="C42" s="112">
        <v>0</v>
      </c>
      <c r="D42" s="112">
        <v>0</v>
      </c>
      <c r="E42" s="112">
        <v>-115710</v>
      </c>
      <c r="F42" s="119">
        <v>0</v>
      </c>
      <c r="G42" s="112">
        <v>0</v>
      </c>
      <c r="H42" s="119">
        <v>0</v>
      </c>
      <c r="I42" s="113">
        <f>SUM(B42:H42)</f>
        <v>-115710</v>
      </c>
    </row>
    <row r="43" spans="1:9" s="16" customFormat="1" ht="12.75">
      <c r="A43" s="125" t="s">
        <v>132</v>
      </c>
      <c r="B43" s="113">
        <f>SUM(B41:B42)</f>
        <v>0</v>
      </c>
      <c r="C43" s="113">
        <f aca="true" t="shared" si="9" ref="C43:H43">SUM(C41:C42)</f>
        <v>0</v>
      </c>
      <c r="D43" s="113">
        <f t="shared" si="9"/>
        <v>0</v>
      </c>
      <c r="E43" s="113">
        <f t="shared" si="9"/>
        <v>-115710</v>
      </c>
      <c r="F43" s="113">
        <f t="shared" si="9"/>
        <v>0</v>
      </c>
      <c r="G43" s="113">
        <f t="shared" si="9"/>
        <v>0</v>
      </c>
      <c r="H43" s="113">
        <f t="shared" si="9"/>
        <v>1751254</v>
      </c>
      <c r="I43" s="113">
        <f>SUM(B43:H43)</f>
        <v>1635544</v>
      </c>
    </row>
    <row r="44" spans="1:9" s="17" customFormat="1" ht="24">
      <c r="A44" s="124" t="s">
        <v>68</v>
      </c>
      <c r="B44" s="112">
        <v>0</v>
      </c>
      <c r="C44" s="112">
        <v>0</v>
      </c>
      <c r="D44" s="112">
        <v>0</v>
      </c>
      <c r="E44" s="112">
        <v>0</v>
      </c>
      <c r="F44" s="119">
        <v>-27443</v>
      </c>
      <c r="G44" s="112">
        <v>0</v>
      </c>
      <c r="H44" s="119">
        <v>27443</v>
      </c>
      <c r="I44" s="113">
        <f>SUM(B44:H44)</f>
        <v>0</v>
      </c>
    </row>
    <row r="45" spans="1:9" s="17" customFormat="1" ht="13.5" thickBot="1">
      <c r="A45" s="125" t="s">
        <v>133</v>
      </c>
      <c r="B45" s="112">
        <f>SUM(B44)</f>
        <v>0</v>
      </c>
      <c r="C45" s="112">
        <f aca="true" t="shared" si="10" ref="C45:I45">SUM(C44)</f>
        <v>0</v>
      </c>
      <c r="D45" s="112">
        <f t="shared" si="10"/>
        <v>0</v>
      </c>
      <c r="E45" s="112">
        <f t="shared" si="10"/>
        <v>0</v>
      </c>
      <c r="F45" s="112">
        <f t="shared" si="10"/>
        <v>-27443</v>
      </c>
      <c r="G45" s="112">
        <f t="shared" si="10"/>
        <v>0</v>
      </c>
      <c r="H45" s="112">
        <f t="shared" si="10"/>
        <v>27443</v>
      </c>
      <c r="I45" s="112">
        <f t="shared" si="10"/>
        <v>0</v>
      </c>
    </row>
    <row r="46" spans="1:9" s="17" customFormat="1" ht="18.75" customHeight="1" thickBot="1">
      <c r="A46" s="99" t="s">
        <v>142</v>
      </c>
      <c r="B46" s="114">
        <f>SUM(B39,B43,B45)</f>
        <v>147649693</v>
      </c>
      <c r="C46" s="114">
        <f aca="true" t="shared" si="11" ref="C46:I46">SUM(C39,C43,C45)</f>
        <v>-280212</v>
      </c>
      <c r="D46" s="114">
        <f t="shared" si="11"/>
        <v>0</v>
      </c>
      <c r="E46" s="114">
        <f t="shared" si="11"/>
        <v>2752644</v>
      </c>
      <c r="F46" s="114">
        <f t="shared" si="11"/>
        <v>2662078</v>
      </c>
      <c r="G46" s="114">
        <f t="shared" si="11"/>
        <v>0</v>
      </c>
      <c r="H46" s="114">
        <f t="shared" si="11"/>
        <v>-110454249</v>
      </c>
      <c r="I46" s="114">
        <f t="shared" si="11"/>
        <v>42329954</v>
      </c>
    </row>
    <row r="47" spans="1:9" s="17" customFormat="1" ht="13.5" hidden="1" thickTop="1">
      <c r="A47" s="142"/>
      <c r="B47" s="143">
        <f>-SUM('Ф-1 '!C33)</f>
        <v>-147649693</v>
      </c>
      <c r="C47" s="143">
        <f>-SUM('Ф-1 '!C34)</f>
        <v>280212</v>
      </c>
      <c r="D47" s="143">
        <v>0</v>
      </c>
      <c r="E47" s="143">
        <f>-SUM('Ф-1 '!C35)</f>
        <v>-2752644</v>
      </c>
      <c r="F47" s="143">
        <f>-SUM('Ф-1 '!C36)</f>
        <v>-2662078</v>
      </c>
      <c r="G47" s="143"/>
      <c r="H47" s="143">
        <f>-SUM('Ф-1 '!C37)</f>
        <v>110454249</v>
      </c>
      <c r="I47" s="143">
        <f>SUM(B47:H47)</f>
        <v>-42329954</v>
      </c>
    </row>
    <row r="48" spans="1:9" s="17" customFormat="1" ht="13.5" hidden="1" thickTop="1">
      <c r="A48" s="142"/>
      <c r="B48" s="143"/>
      <c r="C48" s="143"/>
      <c r="D48" s="143"/>
      <c r="E48" s="143"/>
      <c r="F48" s="143"/>
      <c r="G48" s="143"/>
      <c r="H48" s="143">
        <f>SUM(H46:H47)</f>
        <v>0</v>
      </c>
      <c r="I48" s="143">
        <f>SUM(I46:I47)</f>
        <v>0</v>
      </c>
    </row>
    <row r="49" spans="1:9" s="17" customFormat="1" ht="18.75" customHeight="1" thickTop="1">
      <c r="A49" s="142"/>
      <c r="B49" s="143"/>
      <c r="C49" s="143"/>
      <c r="D49" s="143"/>
      <c r="E49" s="143"/>
      <c r="F49" s="143"/>
      <c r="G49" s="143"/>
      <c r="H49" s="143"/>
      <c r="I49" s="143"/>
    </row>
    <row r="50" spans="1:9" s="17" customFormat="1" ht="12.75">
      <c r="A50" s="51"/>
      <c r="B50" s="55"/>
      <c r="C50" s="55"/>
      <c r="D50" s="55"/>
      <c r="E50" s="55"/>
      <c r="F50" s="55"/>
      <c r="G50" s="110"/>
      <c r="H50" s="55" t="s">
        <v>10</v>
      </c>
      <c r="I50" s="27" t="s">
        <v>10</v>
      </c>
    </row>
    <row r="51" spans="1:9" s="17" customFormat="1" ht="15.75" customHeight="1">
      <c r="A51" s="175" t="s">
        <v>158</v>
      </c>
      <c r="B51" s="175"/>
      <c r="C51" s="175"/>
      <c r="D51" s="175"/>
      <c r="E51" s="175"/>
      <c r="F51" s="175"/>
      <c r="G51" s="175"/>
      <c r="H51" s="109"/>
      <c r="I51" s="27"/>
    </row>
    <row r="52" spans="1:9" s="17" customFormat="1" ht="15.75" customHeight="1">
      <c r="A52" s="10"/>
      <c r="B52" s="10"/>
      <c r="C52" s="10"/>
      <c r="D52" s="10"/>
      <c r="E52" s="10"/>
      <c r="F52" s="10"/>
      <c r="G52" s="10"/>
      <c r="H52" s="54"/>
      <c r="I52" s="27"/>
    </row>
    <row r="53" spans="1:8" s="17" customFormat="1" ht="15.75">
      <c r="A53" s="11"/>
      <c r="B53" s="12"/>
      <c r="C53" s="12"/>
      <c r="D53" s="12"/>
      <c r="E53" s="11"/>
      <c r="F53" s="12"/>
      <c r="G53" s="12"/>
      <c r="H53" s="54"/>
    </row>
    <row r="54" spans="1:8" s="17" customFormat="1" ht="15.75" customHeight="1">
      <c r="A54" s="175" t="s">
        <v>139</v>
      </c>
      <c r="B54" s="175"/>
      <c r="C54" s="175"/>
      <c r="D54" s="175"/>
      <c r="E54" s="175"/>
      <c r="F54" s="175"/>
      <c r="G54" s="175"/>
      <c r="H54" s="54"/>
    </row>
    <row r="55" spans="1:8" s="17" customFormat="1" ht="15.75">
      <c r="A55" s="10"/>
      <c r="B55" s="25"/>
      <c r="C55" s="10"/>
      <c r="D55" s="10"/>
      <c r="E55" s="175" t="s">
        <v>10</v>
      </c>
      <c r="F55" s="175"/>
      <c r="G55" s="175"/>
      <c r="H55" s="54"/>
    </row>
    <row r="56" spans="1:8" s="17" customFormat="1" ht="12.75">
      <c r="A56" s="51"/>
      <c r="B56" s="54"/>
      <c r="C56" s="54"/>
      <c r="D56" s="54"/>
      <c r="E56" s="54"/>
      <c r="F56" s="54"/>
      <c r="G56" s="111"/>
      <c r="H56" s="54"/>
    </row>
    <row r="57" spans="1:8" s="17" customFormat="1" ht="12.75">
      <c r="A57" s="51"/>
      <c r="B57" s="54"/>
      <c r="C57" s="54"/>
      <c r="D57" s="54"/>
      <c r="E57" s="54"/>
      <c r="F57" s="54"/>
      <c r="G57" s="111"/>
      <c r="H57" s="54"/>
    </row>
    <row r="58" spans="1:8" s="17" customFormat="1" ht="12.75">
      <c r="A58" s="51"/>
      <c r="B58" s="54"/>
      <c r="C58" s="54"/>
      <c r="D58" s="54"/>
      <c r="E58" s="54"/>
      <c r="F58" s="54"/>
      <c r="G58" s="111"/>
      <c r="H58" s="54"/>
    </row>
    <row r="59" spans="1:8" s="17" customFormat="1" ht="12.75">
      <c r="A59" s="51"/>
      <c r="B59" s="54"/>
      <c r="C59" s="54"/>
      <c r="D59" s="54"/>
      <c r="E59" s="54"/>
      <c r="F59" s="54"/>
      <c r="G59" s="111"/>
      <c r="H59" s="54"/>
    </row>
    <row r="60" spans="1:6" s="17" customFormat="1" ht="14.25">
      <c r="A60" s="18"/>
      <c r="B60" s="19"/>
      <c r="C60" s="20"/>
      <c r="D60" s="20"/>
      <c r="F60" s="21"/>
    </row>
    <row r="61" spans="1:6" s="22" customFormat="1" ht="19.5" customHeight="1">
      <c r="A61" s="171" t="s">
        <v>10</v>
      </c>
      <c r="B61" s="171"/>
      <c r="C61" s="171"/>
      <c r="D61" s="130"/>
      <c r="F61" s="23"/>
    </row>
  </sheetData>
  <sheetProtection/>
  <mergeCells count="7">
    <mergeCell ref="A54:G54"/>
    <mergeCell ref="A5:H5"/>
    <mergeCell ref="A6:H6"/>
    <mergeCell ref="A61:C61"/>
    <mergeCell ref="A8:C8"/>
    <mergeCell ref="E55:G55"/>
    <mergeCell ref="A51:G51"/>
  </mergeCells>
  <printOptions/>
  <pageMargins left="0.5905511811023623" right="0.7086614173228347" top="0.35433070866141736" bottom="0" header="0.15748031496062992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2021-11-12T08:20:55Z</cp:lastPrinted>
  <dcterms:created xsi:type="dcterms:W3CDTF">2009-05-05T06:44:20Z</dcterms:created>
  <dcterms:modified xsi:type="dcterms:W3CDTF">2021-11-19T09:40:54Z</dcterms:modified>
  <cp:category/>
  <cp:version/>
  <cp:contentType/>
  <cp:contentStatus/>
</cp:coreProperties>
</file>