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2265" windowWidth="17280" windowHeight="8970" activeTab="0"/>
  </bookViews>
  <sheets>
    <sheet name="Ф-1 " sheetId="1" r:id="rId1"/>
    <sheet name="ф.2" sheetId="2" r:id="rId2"/>
    <sheet name="ф 3" sheetId="3" r:id="rId3"/>
    <sheet name="ф4" sheetId="4" r:id="rId4"/>
    <sheet name="ф4 (2)" sheetId="5" state="hidden" r:id="rId5"/>
    <sheet name="Лист1" sheetId="6" state="hidden" r:id="rId6"/>
  </sheets>
  <externalReferences>
    <externalReference r:id="rId9"/>
  </externalReferences>
  <definedNames>
    <definedName name="_xlfn.BAHTTEXT" hidden="1">#NAME?</definedName>
    <definedName name="nToch">'[1]Параметры'!$E$8</definedName>
  </definedNames>
  <calcPr fullCalcOnLoad="1"/>
</workbook>
</file>

<file path=xl/comments2.xml><?xml version="1.0" encoding="utf-8"?>
<comments xmlns="http://schemas.openxmlformats.org/spreadsheetml/2006/main">
  <authors>
    <author>Макакова Жаннат Бодановна</author>
  </authors>
  <commentList>
    <comment ref="C44" authorId="0">
      <text>
        <r>
          <rPr>
            <b/>
            <sz val="9"/>
            <rFont val="Tahoma"/>
            <family val="2"/>
          </rPr>
          <t>Макакова Жаннат Бодановна:</t>
        </r>
        <r>
          <rPr>
            <sz val="9"/>
            <rFont val="Tahoma"/>
            <family val="2"/>
          </rPr>
          <t xml:space="preserve">
143772</t>
        </r>
      </text>
    </comment>
  </commentList>
</comments>
</file>

<file path=xl/sharedStrings.xml><?xml version="1.0" encoding="utf-8"?>
<sst xmlns="http://schemas.openxmlformats.org/spreadsheetml/2006/main" count="245" uniqueCount="160">
  <si>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</si>
  <si>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</si>
  <si>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</si>
  <si>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</si>
  <si>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</si>
  <si>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</si>
  <si>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</si>
  <si>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</si>
  <si>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</si>
  <si>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</si>
  <si>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</si>
  <si>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</si>
  <si>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</si>
  <si>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</si>
  <si>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</si>
  <si>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</si>
  <si>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</si>
  <si>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</si>
  <si>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</si>
  <si>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</si>
  <si>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</si>
  <si>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</si>
  <si>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</si>
  <si>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</si>
  <si>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</si>
  <si>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</si>
  <si>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</si>
  <si>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</si>
  <si>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</si>
  <si>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</si>
  <si>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</si>
  <si>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</si>
  <si>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</si>
  <si>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</si>
  <si>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</si>
  <si>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</si>
  <si>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</si>
  <si>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</si>
  <si>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</si>
  <si>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</si>
  <si>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</si>
  <si>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</si>
  <si>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</si>
  <si>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</si>
  <si>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</si>
  <si>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</si>
  <si>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</si>
  <si>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</si>
  <si>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</si>
  <si>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</si>
  <si>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</si>
  <si>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</si>
  <si>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</si>
  <si>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</si>
  <si>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</si>
  <si>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</si>
  <si>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</si>
  <si>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</si>
  <si>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</si>
  <si>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</si>
  <si>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</si>
  <si>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</si>
  <si>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</si>
  <si>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</si>
  <si>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</si>
  <si>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</si>
  <si>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</si>
  <si>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</si>
  <si>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</si>
  <si>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</si>
  <si>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</si>
  <si>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</si>
  <si>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</si>
  <si>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</si>
  <si>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</si>
  <si>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</si>
  <si>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</si>
  <si>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</si>
  <si>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</si>
  <si>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</si>
  <si>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</si>
  <si>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</si>
  <si>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</si>
  <si>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</si>
  <si>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</si>
  <si>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</si>
  <si>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</si>
  <si>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</si>
  <si>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</si>
  <si>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</si>
  <si>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</si>
  <si>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</si>
  <si>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</si>
  <si>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</si>
  <si>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</si>
  <si>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</si>
  <si>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</si>
  <si>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</si>
  <si>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</si>
  <si>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</si>
  <si>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</si>
  <si>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</si>
  <si>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</si>
  <si>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</si>
  <si>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</si>
  <si>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</si>
  <si>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</si>
  <si>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</si>
  <si>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</si>
  <si>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</si>
  <si>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</si>
  <si>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</si>
  <si>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(неаудированный)</t>
  </si>
  <si>
    <t xml:space="preserve">(неаудированный)             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</si>
  <si>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</si>
  <si>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</si>
  <si>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</si>
  <si>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</si>
  <si>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</si>
  <si>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</si>
  <si>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</si>
  <si>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</si>
  <si>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</si>
  <si>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Пополнение уставного капитала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</si>
  <si>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</si>
  <si>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</si>
  <si>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</si>
  <si>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 xml:space="preserve">Чистое увеличение денежных средств  и их эквивалентов </t>
  </si>
  <si>
    <t>Всего совокупного прибыли/убытка за период</t>
  </si>
  <si>
    <t>Всего прочих изменений в собственном капитале</t>
  </si>
  <si>
    <t>Обязательство по аренде</t>
  </si>
  <si>
    <t>Базовая прибыль   за период, приходящаяся на акционеров (в тенге)</t>
  </si>
  <si>
    <t>Председатель  Правления                                                                 Мусатаева Г.А.</t>
  </si>
  <si>
    <t>Председатель  Правления                                                                         Мусатаева Г.А.</t>
  </si>
  <si>
    <t>Председатель  Правления                                                                        Мусатаева Г.А.</t>
  </si>
  <si>
    <t>Остаток по состоянию на 1 января  2022 года</t>
  </si>
  <si>
    <t>Обязательства по аренде</t>
  </si>
  <si>
    <t>Председатель Правления                                                                       Мусатаева Г.А.</t>
  </si>
  <si>
    <t xml:space="preserve">Консолидированный   отчет о финансовом положении </t>
  </si>
  <si>
    <t>Консолидированный    отчет об изменениях в  капитале  
по состоянию на 01 апреля  2022 года</t>
  </si>
  <si>
    <t>Остаток по состоянию на 1 января 2021 года</t>
  </si>
  <si>
    <t>Остаток по состоянию на 1 апреля  2022 года</t>
  </si>
  <si>
    <t>Главный  бухгалтер                                                                                 Ибраева Е.С.</t>
  </si>
  <si>
    <t>прим.</t>
  </si>
  <si>
    <t>Прим.</t>
  </si>
  <si>
    <t>за шесть месяцев, закончившихся 
30 июня 2022 года 
тыс.тенге</t>
  </si>
  <si>
    <t>за шесть месяцев, закончившихся 
30 июня 2021 года 
тыс.тенге</t>
  </si>
  <si>
    <t xml:space="preserve">               по состоянию на 30 июня 2022 года</t>
  </si>
  <si>
    <t xml:space="preserve">Консолидированный    отчет о прибыли или убытке 
и прочем совокупном доходе за период, закончившийся на 30 июня 2022 года
</t>
  </si>
  <si>
    <t xml:space="preserve">Консолидированный    отчет о движении денежных средств
за период, закончившийся на 30 июня 2022 года  </t>
  </si>
  <si>
    <t>Консолидированный    отчет об изменениях в  капитале  
за период, закончившийся на 30 июня 2022 года</t>
  </si>
  <si>
    <t>И.о.Главного бухгалтера                                                                           Сидашова С.Г.</t>
  </si>
  <si>
    <t>И.о.Главного   бухгалтера                                                                  Сидашова С.Г.</t>
  </si>
  <si>
    <t>И.о.Главного  бухгалтера                                                                         Сидашова С.Г.</t>
  </si>
  <si>
    <t>И.о.Главного  бухгалтера                                                                        Сидашова С.Г.</t>
  </si>
  <si>
    <t>Остаток по состоянию на 01.01.2021 года</t>
  </si>
  <si>
    <t>Остаток по состоянию на 30.06.2021 года</t>
  </si>
  <si>
    <t>Остаток по состоянию на  01.01.2022 года</t>
  </si>
  <si>
    <t>Остаток по состоянию на 30.06.2022 года</t>
  </si>
  <si>
    <t>31.12.2021 г.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</si>
</sst>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6" fillId="0" borderId="0">
      <alignment/>
      <protection/>
    </xf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49" fontId="66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9" fontId="6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3"/>
  <sheetViews>
    <sheetView tabSelected="1" zoomScaleSheetLayoutView="75" zoomScalePageLayoutView="0" workbookViewId="0" topLeftCell="A16">
      <selection activeCell="G46" sqref="G46"/>
    </sheetView>
  </sheetViews>
  <sheetFormatPr defaultColWidth="9.00390625" defaultRowHeight="12.75"/>
  <cols>
    <col min="1" max="1" width="64.875" style="16" customWidth="1"/>
    <col min="2" max="2" width="8.125" style="16" customWidth="1"/>
    <col min="3" max="3" width="18.625" style="26" customWidth="1"/>
    <col min="4" max="4" width="19.375" style="19" customWidth="1"/>
    <col min="5" max="5" width="9.25390625" style="16" hidden="1" customWidth="1"/>
    <col min="6" max="6" width="10.375" style="16" customWidth="1"/>
    <col min="7" max="7" width="36.75390625" style="16" customWidth="1"/>
    <col min="8" max="8" width="18.625" style="16" customWidth="1"/>
    <col min="9" max="16384" width="9.125" style="16" customWidth="1"/>
  </cols>
  <sheetData>
    <row r="1" ht="21.75" customHeight="1"/>
    <row r="2" ht="14.25" customHeight="1"/>
    <row r="3" spans="1:4" ht="21" customHeight="1">
      <c r="A3" s="71" t="s">
        <v>7</v>
      </c>
      <c r="B3" s="71"/>
      <c r="C3" s="55"/>
      <c r="D3" s="56"/>
    </row>
    <row r="4" spans="1:5" ht="15.75" customHeight="1">
      <c r="A4" s="164" t="s">
        <v>138</v>
      </c>
      <c r="B4" s="164"/>
      <c r="C4" s="164"/>
      <c r="D4" s="164"/>
      <c r="E4" s="16" t="s">
        <v>10</v>
      </c>
    </row>
    <row r="5" spans="1:4" s="27" customFormat="1" ht="15.75">
      <c r="A5" s="167" t="s">
        <v>147</v>
      </c>
      <c r="B5" s="167"/>
      <c r="C5" s="167"/>
      <c r="D5" s="57"/>
    </row>
    <row r="6" spans="1:4" s="27" customFormat="1" ht="15.75">
      <c r="A6" s="58"/>
      <c r="B6" s="58"/>
      <c r="C6" s="58"/>
      <c r="D6" s="57"/>
    </row>
    <row r="7" spans="1:4" ht="14.25" customHeight="1">
      <c r="A7" s="168" t="s">
        <v>113</v>
      </c>
      <c r="B7" s="168"/>
      <c r="C7" s="168"/>
      <c r="D7" s="168"/>
    </row>
    <row r="8" spans="1:4" ht="27" customHeight="1">
      <c r="A8" s="166"/>
      <c r="B8" s="146" t="s">
        <v>143</v>
      </c>
      <c r="C8" s="144">
        <v>44742</v>
      </c>
      <c r="D8" s="59" t="s">
        <v>159</v>
      </c>
    </row>
    <row r="9" spans="1:4" s="28" customFormat="1" ht="15.75">
      <c r="A9" s="166"/>
      <c r="B9" s="146"/>
      <c r="C9" s="122" t="s">
        <v>11</v>
      </c>
      <c r="D9" s="59" t="s">
        <v>11</v>
      </c>
    </row>
    <row r="10" spans="1:9" ht="24.75" customHeight="1">
      <c r="A10" s="60" t="s">
        <v>12</v>
      </c>
      <c r="B10" s="60"/>
      <c r="C10" s="123"/>
      <c r="D10" s="61"/>
      <c r="E10" s="23"/>
      <c r="F10" s="29"/>
      <c r="G10" s="30"/>
      <c r="H10" s="31"/>
      <c r="I10" s="32"/>
    </row>
    <row r="11" spans="1:9" ht="15.75">
      <c r="A11" s="67" t="s">
        <v>5</v>
      </c>
      <c r="B11" s="147">
        <v>8</v>
      </c>
      <c r="C11" s="69">
        <v>83404137</v>
      </c>
      <c r="D11" s="69">
        <v>88750354</v>
      </c>
      <c r="E11" s="23">
        <f>SUM(C11-D11)</f>
        <v>-5346217</v>
      </c>
      <c r="F11" s="29"/>
      <c r="G11" s="30"/>
      <c r="H11" s="31"/>
      <c r="I11" s="32"/>
    </row>
    <row r="12" spans="1:9" ht="31.5">
      <c r="A12" s="67" t="s">
        <v>106</v>
      </c>
      <c r="B12" s="147">
        <v>9</v>
      </c>
      <c r="C12" s="69">
        <v>8359</v>
      </c>
      <c r="D12" s="69">
        <v>12035</v>
      </c>
      <c r="E12" s="23">
        <f aca="true" t="shared" si="0" ref="E12:E19">SUM(C12-D12)</f>
        <v>-3676</v>
      </c>
      <c r="F12" s="29"/>
      <c r="G12" s="30"/>
      <c r="H12" s="31"/>
      <c r="I12" s="32"/>
    </row>
    <row r="13" spans="1:9" ht="31.5">
      <c r="A13" s="67" t="s">
        <v>82</v>
      </c>
      <c r="B13" s="147">
        <v>10</v>
      </c>
      <c r="C13" s="69">
        <v>110533996</v>
      </c>
      <c r="D13" s="69">
        <v>121386003</v>
      </c>
      <c r="E13" s="23"/>
      <c r="F13" s="29"/>
      <c r="G13" s="33"/>
      <c r="H13" s="31"/>
      <c r="I13" s="32"/>
    </row>
    <row r="14" spans="1:9" ht="15.75">
      <c r="A14" s="67" t="s">
        <v>86</v>
      </c>
      <c r="B14" s="147">
        <v>11</v>
      </c>
      <c r="C14" s="69">
        <v>3593797</v>
      </c>
      <c r="D14" s="69">
        <v>3220636</v>
      </c>
      <c r="E14" s="23">
        <f t="shared" si="0"/>
        <v>373161</v>
      </c>
      <c r="F14" s="29"/>
      <c r="G14" s="33"/>
      <c r="H14" s="31"/>
      <c r="I14" s="32"/>
    </row>
    <row r="15" spans="1:9" ht="21" customHeight="1">
      <c r="A15" s="67" t="s">
        <v>13</v>
      </c>
      <c r="B15" s="147">
        <v>12</v>
      </c>
      <c r="C15" s="69">
        <v>212436106</v>
      </c>
      <c r="D15" s="69">
        <v>215026967</v>
      </c>
      <c r="E15" s="23">
        <f t="shared" si="0"/>
        <v>-2590861</v>
      </c>
      <c r="F15" s="29"/>
      <c r="G15" s="33"/>
      <c r="H15" s="31"/>
      <c r="I15" s="32"/>
    </row>
    <row r="16" spans="1:9" ht="15.75">
      <c r="A16" s="67" t="s">
        <v>14</v>
      </c>
      <c r="B16" s="147">
        <v>13</v>
      </c>
      <c r="C16" s="69">
        <v>6283809</v>
      </c>
      <c r="D16" s="69">
        <v>6434511</v>
      </c>
      <c r="E16" s="23">
        <f t="shared" si="0"/>
        <v>-150702</v>
      </c>
      <c r="F16" s="34"/>
      <c r="G16" s="35"/>
      <c r="H16" s="31"/>
      <c r="I16" s="32"/>
    </row>
    <row r="17" spans="1:9" ht="15.75">
      <c r="A17" s="67" t="s">
        <v>116</v>
      </c>
      <c r="B17" s="147">
        <v>14</v>
      </c>
      <c r="C17" s="69">
        <v>8306012</v>
      </c>
      <c r="D17" s="69">
        <v>9068394</v>
      </c>
      <c r="E17" s="23">
        <f t="shared" si="0"/>
        <v>-762382</v>
      </c>
      <c r="F17" s="34"/>
      <c r="G17" s="35"/>
      <c r="H17" s="31"/>
      <c r="I17" s="32"/>
    </row>
    <row r="18" spans="1:9" ht="15.75">
      <c r="A18" s="67" t="s">
        <v>15</v>
      </c>
      <c r="B18" s="147"/>
      <c r="C18" s="69">
        <v>493</v>
      </c>
      <c r="D18" s="69">
        <v>493</v>
      </c>
      <c r="E18" s="23">
        <f t="shared" si="0"/>
        <v>0</v>
      </c>
      <c r="F18" s="29"/>
      <c r="G18" s="35"/>
      <c r="H18" s="31"/>
      <c r="I18" s="32"/>
    </row>
    <row r="19" spans="1:9" ht="15.75">
      <c r="A19" s="67" t="s">
        <v>0</v>
      </c>
      <c r="B19" s="147">
        <v>15</v>
      </c>
      <c r="C19" s="69">
        <v>12876899</v>
      </c>
      <c r="D19" s="69">
        <v>13873846</v>
      </c>
      <c r="E19" s="23">
        <f t="shared" si="0"/>
        <v>-996947</v>
      </c>
      <c r="F19" s="29"/>
      <c r="G19" s="30"/>
      <c r="H19" s="31"/>
      <c r="I19" s="32"/>
    </row>
    <row r="20" spans="1:9" ht="17.25" customHeight="1">
      <c r="A20" s="68" t="s">
        <v>16</v>
      </c>
      <c r="B20" s="148"/>
      <c r="C20" s="70">
        <f>SUM(C11:C19)</f>
        <v>437443608</v>
      </c>
      <c r="D20" s="70">
        <f>SUM(D11:D19)</f>
        <v>457773239</v>
      </c>
      <c r="E20" s="23" t="s">
        <v>10</v>
      </c>
      <c r="F20" s="29"/>
      <c r="G20" s="30"/>
      <c r="H20" s="31"/>
      <c r="I20" s="32"/>
    </row>
    <row r="21" spans="1:9" s="28" customFormat="1" ht="24" customHeight="1">
      <c r="A21" s="68" t="s">
        <v>17</v>
      </c>
      <c r="B21" s="148"/>
      <c r="C21" s="69"/>
      <c r="D21" s="69"/>
      <c r="E21" s="23" t="s">
        <v>10</v>
      </c>
      <c r="F21" s="29"/>
      <c r="G21" s="30"/>
      <c r="H21" s="31"/>
      <c r="I21" s="36"/>
    </row>
    <row r="22" spans="1:9" ht="15.75">
      <c r="A22" s="141" t="s">
        <v>8</v>
      </c>
      <c r="B22" s="149">
        <v>16</v>
      </c>
      <c r="C22" s="69">
        <v>9091231</v>
      </c>
      <c r="D22" s="69">
        <v>11072366</v>
      </c>
      <c r="E22" s="23">
        <f aca="true" t="shared" si="1" ref="E22:E37">-SUM(C22-D22)</f>
        <v>1981135</v>
      </c>
      <c r="F22" s="29"/>
      <c r="G22" s="30"/>
      <c r="H22" s="31"/>
      <c r="I22" s="32"/>
    </row>
    <row r="23" spans="1:9" s="28" customFormat="1" ht="15.75">
      <c r="A23" s="141" t="s">
        <v>87</v>
      </c>
      <c r="B23" s="149"/>
      <c r="C23" s="69">
        <v>15605</v>
      </c>
      <c r="D23" s="69">
        <v>22476</v>
      </c>
      <c r="E23" s="23">
        <f t="shared" si="1"/>
        <v>6871</v>
      </c>
      <c r="F23" s="29"/>
      <c r="G23" s="30"/>
      <c r="H23" s="31"/>
      <c r="I23" s="36"/>
    </row>
    <row r="24" spans="1:9" s="28" customFormat="1" ht="15.75">
      <c r="A24" s="141" t="s">
        <v>88</v>
      </c>
      <c r="B24" s="149">
        <v>17</v>
      </c>
      <c r="C24" s="69">
        <v>320280969</v>
      </c>
      <c r="D24" s="69">
        <v>340496805</v>
      </c>
      <c r="E24" s="23" t="s">
        <v>10</v>
      </c>
      <c r="F24" s="29"/>
      <c r="G24" s="30"/>
      <c r="H24" s="31"/>
      <c r="I24" s="36"/>
    </row>
    <row r="25" spans="1:9" ht="18.75" customHeight="1">
      <c r="A25" s="141" t="s">
        <v>18</v>
      </c>
      <c r="B25" s="149">
        <v>18</v>
      </c>
      <c r="C25" s="69">
        <v>25248435</v>
      </c>
      <c r="D25" s="69">
        <v>25148565</v>
      </c>
      <c r="E25" s="23">
        <f t="shared" si="1"/>
        <v>-99870</v>
      </c>
      <c r="F25" s="29"/>
      <c r="G25" s="37"/>
      <c r="H25" s="38"/>
      <c r="I25" s="32"/>
    </row>
    <row r="26" spans="1:9" ht="18" customHeight="1">
      <c r="A26" s="141" t="s">
        <v>19</v>
      </c>
      <c r="B26" s="149">
        <v>19</v>
      </c>
      <c r="C26" s="69">
        <v>29449643</v>
      </c>
      <c r="D26" s="69">
        <v>29196318</v>
      </c>
      <c r="E26" s="23">
        <f t="shared" si="1"/>
        <v>-253325</v>
      </c>
      <c r="F26" s="29"/>
      <c r="G26" s="39"/>
      <c r="H26" s="40"/>
      <c r="I26" s="32"/>
    </row>
    <row r="27" spans="1:9" ht="18" customHeight="1" hidden="1">
      <c r="A27" s="67" t="s">
        <v>65</v>
      </c>
      <c r="B27" s="147"/>
      <c r="C27" s="124">
        <v>0</v>
      </c>
      <c r="D27" s="124">
        <v>0</v>
      </c>
      <c r="E27" s="23">
        <f t="shared" si="1"/>
        <v>0</v>
      </c>
      <c r="F27" s="29"/>
      <c r="G27" s="39"/>
      <c r="H27" s="40"/>
      <c r="I27" s="32"/>
    </row>
    <row r="28" spans="1:9" ht="18" customHeight="1">
      <c r="A28" s="67" t="s">
        <v>78</v>
      </c>
      <c r="B28" s="147"/>
      <c r="C28" s="69">
        <v>2520398</v>
      </c>
      <c r="D28" s="69">
        <v>2593694</v>
      </c>
      <c r="E28" s="23">
        <f t="shared" si="1"/>
        <v>73296</v>
      </c>
      <c r="F28" s="29"/>
      <c r="G28" s="39"/>
      <c r="H28" s="40"/>
      <c r="I28" s="32"/>
    </row>
    <row r="29" spans="1:9" ht="18" customHeight="1">
      <c r="A29" s="67" t="s">
        <v>130</v>
      </c>
      <c r="B29" s="147"/>
      <c r="C29" s="69">
        <v>661230</v>
      </c>
      <c r="D29" s="69">
        <v>838077</v>
      </c>
      <c r="E29" s="23">
        <f t="shared" si="1"/>
        <v>176847</v>
      </c>
      <c r="F29" s="29"/>
      <c r="G29" s="39"/>
      <c r="H29" s="40"/>
      <c r="I29" s="32"/>
    </row>
    <row r="30" spans="1:9" ht="19.5" customHeight="1">
      <c r="A30" s="67" t="s">
        <v>1</v>
      </c>
      <c r="B30" s="147">
        <v>20</v>
      </c>
      <c r="C30" s="69">
        <f>7704432-2</f>
        <v>7704430</v>
      </c>
      <c r="D30" s="69">
        <v>5477005</v>
      </c>
      <c r="E30" s="23">
        <f t="shared" si="1"/>
        <v>-2227425</v>
      </c>
      <c r="F30" s="29"/>
      <c r="G30" s="33"/>
      <c r="H30" s="41"/>
      <c r="I30" s="32"/>
    </row>
    <row r="31" spans="1:9" ht="18" customHeight="1">
      <c r="A31" s="68" t="s">
        <v>20</v>
      </c>
      <c r="B31" s="148"/>
      <c r="C31" s="70">
        <f>SUM(C22:C30)</f>
        <v>394971941</v>
      </c>
      <c r="D31" s="70">
        <f>SUM(D22:D30)</f>
        <v>414845306</v>
      </c>
      <c r="E31" s="23" t="s">
        <v>10</v>
      </c>
      <c r="F31" s="29"/>
      <c r="G31" s="33"/>
      <c r="H31" s="42"/>
      <c r="I31" s="32"/>
    </row>
    <row r="32" spans="1:9" ht="15.75">
      <c r="A32" s="68" t="s">
        <v>21</v>
      </c>
      <c r="B32" s="148"/>
      <c r="C32" s="70"/>
      <c r="D32" s="70"/>
      <c r="E32" s="23">
        <f t="shared" si="1"/>
        <v>0</v>
      </c>
      <c r="F32" s="29"/>
      <c r="G32" s="43"/>
      <c r="H32" s="31"/>
      <c r="I32" s="32"/>
    </row>
    <row r="33" spans="1:9" ht="15.75">
      <c r="A33" s="67" t="s">
        <v>22</v>
      </c>
      <c r="B33" s="147"/>
      <c r="C33" s="69">
        <v>147649693</v>
      </c>
      <c r="D33" s="69">
        <v>147649693</v>
      </c>
      <c r="E33" s="23">
        <f t="shared" si="1"/>
        <v>0</v>
      </c>
      <c r="F33" s="29"/>
      <c r="G33" s="30"/>
      <c r="H33" s="31"/>
      <c r="I33" s="32"/>
    </row>
    <row r="34" spans="1:9" s="28" customFormat="1" ht="15.75">
      <c r="A34" s="67" t="s">
        <v>9</v>
      </c>
      <c r="B34" s="147"/>
      <c r="C34" s="124">
        <v>-280212</v>
      </c>
      <c r="D34" s="124">
        <v>-280212</v>
      </c>
      <c r="E34" s="23">
        <f t="shared" si="1"/>
        <v>0</v>
      </c>
      <c r="F34" s="29"/>
      <c r="G34" s="30"/>
      <c r="H34" s="31"/>
      <c r="I34" s="36"/>
    </row>
    <row r="35" spans="1:9" ht="15.75">
      <c r="A35" s="67" t="s">
        <v>90</v>
      </c>
      <c r="B35" s="147"/>
      <c r="C35" s="124">
        <v>-63327</v>
      </c>
      <c r="D35" s="124">
        <v>3086808</v>
      </c>
      <c r="E35" s="23">
        <f t="shared" si="1"/>
        <v>3150135</v>
      </c>
      <c r="F35" s="29"/>
      <c r="G35" s="30"/>
      <c r="H35" s="31"/>
      <c r="I35" s="32"/>
    </row>
    <row r="36" spans="1:9" ht="23.25" customHeight="1">
      <c r="A36" s="67" t="s">
        <v>89</v>
      </c>
      <c r="B36" s="147"/>
      <c r="C36" s="69">
        <v>2634251</v>
      </c>
      <c r="D36" s="69">
        <v>2652533</v>
      </c>
      <c r="E36" s="23">
        <f t="shared" si="1"/>
        <v>18282</v>
      </c>
      <c r="F36" s="29"/>
      <c r="G36" s="30"/>
      <c r="H36" s="31"/>
      <c r="I36" s="32"/>
    </row>
    <row r="37" spans="1:9" ht="18.75" customHeight="1">
      <c r="A37" s="67" t="s">
        <v>23</v>
      </c>
      <c r="B37" s="147"/>
      <c r="C37" s="124">
        <v>-107468738</v>
      </c>
      <c r="D37" s="124">
        <v>-110180889</v>
      </c>
      <c r="E37" s="23">
        <f t="shared" si="1"/>
        <v>-2712151</v>
      </c>
      <c r="F37" s="29"/>
      <c r="G37" s="39"/>
      <c r="H37" s="40"/>
      <c r="I37" s="32"/>
    </row>
    <row r="38" spans="1:9" ht="18.75" customHeight="1">
      <c r="A38" s="68" t="s">
        <v>77</v>
      </c>
      <c r="B38" s="148"/>
      <c r="C38" s="125">
        <f>SUM(C33:C37)</f>
        <v>42471667</v>
      </c>
      <c r="D38" s="125">
        <f>SUM(D33:D37)</f>
        <v>42927933</v>
      </c>
      <c r="E38" s="23"/>
      <c r="F38" s="29"/>
      <c r="G38" s="44"/>
      <c r="H38" s="31"/>
      <c r="I38" s="32"/>
    </row>
    <row r="39" spans="1:9" ht="18.75" customHeight="1">
      <c r="A39" s="68" t="s">
        <v>25</v>
      </c>
      <c r="B39" s="148"/>
      <c r="C39" s="70">
        <f>SUM(C38+C31)</f>
        <v>437443608</v>
      </c>
      <c r="D39" s="70">
        <f>SUM(D38+D31)</f>
        <v>457773239</v>
      </c>
      <c r="E39" s="23" t="s">
        <v>10</v>
      </c>
      <c r="F39" s="29"/>
      <c r="G39" s="44"/>
      <c r="H39" s="31"/>
      <c r="I39" s="32"/>
    </row>
    <row r="40" spans="1:9" s="28" customFormat="1" ht="15.75">
      <c r="A40" s="62"/>
      <c r="B40" s="62"/>
      <c r="C40" s="63"/>
      <c r="D40" s="64">
        <v>0</v>
      </c>
      <c r="F40" s="36"/>
      <c r="G40" s="45"/>
      <c r="H40" s="31"/>
      <c r="I40" s="36"/>
    </row>
    <row r="41" spans="1:9" s="28" customFormat="1" ht="15.75">
      <c r="A41" s="65"/>
      <c r="B41" s="65"/>
      <c r="C41" s="66"/>
      <c r="D41" s="64"/>
      <c r="F41" s="36"/>
      <c r="G41" s="37"/>
      <c r="H41" s="38"/>
      <c r="I41" s="36"/>
    </row>
    <row r="42" spans="1:9" ht="15.75">
      <c r="A42" s="169" t="s">
        <v>133</v>
      </c>
      <c r="B42" s="169"/>
      <c r="C42" s="169"/>
      <c r="D42" s="169"/>
      <c r="F42" s="32"/>
      <c r="G42" s="30"/>
      <c r="H42" s="31"/>
      <c r="I42" s="32"/>
    </row>
    <row r="43" spans="1:9" ht="15.75">
      <c r="A43" s="9"/>
      <c r="B43" s="9"/>
      <c r="C43" s="9"/>
      <c r="D43" s="9"/>
      <c r="F43" s="32"/>
      <c r="G43" s="30"/>
      <c r="H43" s="31"/>
      <c r="I43" s="32"/>
    </row>
    <row r="44" spans="1:9" ht="15.75">
      <c r="A44" s="10"/>
      <c r="B44" s="10"/>
      <c r="C44" s="11"/>
      <c r="D44" s="11"/>
      <c r="F44" s="32"/>
      <c r="G44" s="39"/>
      <c r="H44" s="40"/>
      <c r="I44" s="32"/>
    </row>
    <row r="45" spans="1:9" ht="15.75">
      <c r="A45" s="169" t="s">
        <v>151</v>
      </c>
      <c r="B45" s="169"/>
      <c r="C45" s="169"/>
      <c r="D45" s="169"/>
      <c r="F45" s="32"/>
      <c r="G45" s="37"/>
      <c r="H45" s="38"/>
      <c r="I45" s="32"/>
    </row>
    <row r="46" spans="1:9" ht="15.75">
      <c r="A46" s="9"/>
      <c r="B46" s="9"/>
      <c r="C46" s="24"/>
      <c r="D46" s="9"/>
      <c r="F46" s="32"/>
      <c r="G46" s="32"/>
      <c r="H46" s="32"/>
      <c r="I46" s="32"/>
    </row>
    <row r="47" spans="1:9" ht="15.75">
      <c r="A47" s="9"/>
      <c r="B47" s="9"/>
      <c r="C47" s="24"/>
      <c r="D47" s="9"/>
      <c r="F47" s="32"/>
      <c r="G47" s="32"/>
      <c r="H47" s="32"/>
      <c r="I47" s="32"/>
    </row>
    <row r="48" spans="1:4" ht="15.75">
      <c r="A48" s="165" t="s">
        <v>10</v>
      </c>
      <c r="B48" s="165"/>
      <c r="C48" s="165"/>
      <c r="D48" s="165"/>
    </row>
    <row r="49" spans="1:3" ht="14.25">
      <c r="A49" s="17"/>
      <c r="B49" s="17"/>
      <c r="C49" s="18"/>
    </row>
    <row r="50" spans="1:3" ht="14.25">
      <c r="A50" s="17"/>
      <c r="B50" s="17"/>
      <c r="C50" s="18"/>
    </row>
    <row r="51" spans="1:3" ht="14.25">
      <c r="A51" s="17"/>
      <c r="B51" s="17"/>
      <c r="C51" s="18"/>
    </row>
    <row r="52" spans="1:9" s="19" customFormat="1" ht="14.25">
      <c r="A52" s="17"/>
      <c r="B52" s="17"/>
      <c r="C52" s="18"/>
      <c r="E52" s="16"/>
      <c r="F52" s="16"/>
      <c r="G52" s="16"/>
      <c r="H52" s="16"/>
      <c r="I52" s="16"/>
    </row>
    <row r="53" spans="1:9" s="19" customFormat="1" ht="14.25">
      <c r="A53" s="17"/>
      <c r="B53" s="17"/>
      <c r="C53" s="18"/>
      <c r="E53" s="16"/>
      <c r="F53" s="16"/>
      <c r="G53" s="16"/>
      <c r="H53" s="16"/>
      <c r="I53" s="16"/>
    </row>
  </sheetData>
  <sheetProtection/>
  <mergeCells count="7">
    <mergeCell ref="A4:D4"/>
    <mergeCell ref="A48:D48"/>
    <mergeCell ref="A8:A9"/>
    <mergeCell ref="A5:C5"/>
    <mergeCell ref="A7:D7"/>
    <mergeCell ref="A42:D42"/>
    <mergeCell ref="A45:D45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D69"/>
  <sheetViews>
    <sheetView view="pageBreakPreview" zoomScaleSheetLayoutView="100" zoomScalePageLayoutView="0" workbookViewId="0" topLeftCell="A1">
      <selection activeCell="G10" sqref="G10"/>
    </sheetView>
  </sheetViews>
  <sheetFormatPr defaultColWidth="9.25390625" defaultRowHeight="12.75"/>
  <cols>
    <col min="1" max="1" width="64.00390625" style="3" customWidth="1"/>
    <col min="2" max="2" width="9.625" style="5" customWidth="1"/>
    <col min="3" max="3" width="21.00390625" style="5" customWidth="1"/>
    <col min="4" max="4" width="20.00390625" style="5" customWidth="1"/>
    <col min="5" max="16384" width="9.25390625" style="5" customWidth="1"/>
  </cols>
  <sheetData>
    <row r="1" ht="12.75"/>
    <row r="2" ht="12.75"/>
    <row r="3" ht="12.75"/>
    <row r="4" spans="1:4" ht="21.75" customHeight="1">
      <c r="A4" s="170" t="s">
        <v>33</v>
      </c>
      <c r="B4" s="170"/>
      <c r="C4" s="170"/>
      <c r="D4" s="170"/>
    </row>
    <row r="5" spans="1:4" s="4" customFormat="1" ht="63.75" customHeight="1">
      <c r="A5" s="171" t="s">
        <v>148</v>
      </c>
      <c r="B5" s="171"/>
      <c r="C5" s="171"/>
      <c r="D5" s="171"/>
    </row>
    <row r="6" spans="1:4" s="4" customFormat="1" ht="14.25">
      <c r="A6" s="6"/>
      <c r="B6" s="6"/>
      <c r="C6" s="117"/>
      <c r="D6" s="138"/>
    </row>
    <row r="7" spans="1:4" s="4" customFormat="1" ht="15.75">
      <c r="A7" s="168" t="s">
        <v>112</v>
      </c>
      <c r="B7" s="168"/>
      <c r="C7" s="168"/>
      <c r="D7" s="168"/>
    </row>
    <row r="8" spans="1:4" ht="71.25">
      <c r="A8" s="49"/>
      <c r="B8" s="163" t="s">
        <v>144</v>
      </c>
      <c r="C8" s="116" t="s">
        <v>145</v>
      </c>
      <c r="D8" s="116" t="s">
        <v>146</v>
      </c>
    </row>
    <row r="9" spans="1:4" ht="15.75">
      <c r="A9" s="74" t="s">
        <v>74</v>
      </c>
      <c r="B9" s="150"/>
      <c r="C9" s="105"/>
      <c r="D9" s="105"/>
    </row>
    <row r="10" spans="1:4" ht="31.5">
      <c r="A10" s="75" t="s">
        <v>91</v>
      </c>
      <c r="B10" s="151">
        <v>1</v>
      </c>
      <c r="C10" s="69">
        <f>12520797+4128204+2359782+341</f>
        <v>19009124</v>
      </c>
      <c r="D10" s="69">
        <v>16419995</v>
      </c>
    </row>
    <row r="11" spans="1:4" ht="15.75">
      <c r="A11" s="75" t="s">
        <v>92</v>
      </c>
      <c r="B11" s="151">
        <v>1</v>
      </c>
      <c r="C11" s="78">
        <v>0</v>
      </c>
      <c r="D11" s="69">
        <v>1696</v>
      </c>
    </row>
    <row r="12" spans="1:4" s="7" customFormat="1" ht="15.75">
      <c r="A12" s="75" t="s">
        <v>3</v>
      </c>
      <c r="B12" s="151">
        <v>1</v>
      </c>
      <c r="C12" s="78">
        <f>-98045-7257229-1172370-2282866-20045</f>
        <v>-10830555</v>
      </c>
      <c r="D12" s="78">
        <v>-9907510</v>
      </c>
    </row>
    <row r="13" spans="1:4" s="7" customFormat="1" ht="15.75">
      <c r="A13" s="74" t="s">
        <v>4</v>
      </c>
      <c r="B13" s="150"/>
      <c r="C13" s="79">
        <f>SUM(C10:C12)</f>
        <v>8178569</v>
      </c>
      <c r="D13" s="70">
        <f>SUM(D10:D12)</f>
        <v>6514181</v>
      </c>
    </row>
    <row r="14" spans="1:4" s="7" customFormat="1" ht="18.75" customHeight="1">
      <c r="A14" s="75" t="s">
        <v>118</v>
      </c>
      <c r="B14" s="151"/>
      <c r="C14" s="78">
        <f>-6559918-8116-599639</f>
        <v>-7167673</v>
      </c>
      <c r="D14" s="78">
        <v>-2760933</v>
      </c>
    </row>
    <row r="15" spans="1:4" s="7" customFormat="1" ht="31.5">
      <c r="A15" s="74" t="s">
        <v>119</v>
      </c>
      <c r="B15" s="150"/>
      <c r="C15" s="79">
        <f>SUM(C13:C14)</f>
        <v>1010896</v>
      </c>
      <c r="D15" s="79">
        <f>SUM(D13:D14)</f>
        <v>3753248</v>
      </c>
    </row>
    <row r="16" spans="1:4" s="7" customFormat="1" ht="15.75">
      <c r="A16" s="75" t="s">
        <v>26</v>
      </c>
      <c r="B16" s="151">
        <v>2</v>
      </c>
      <c r="C16" s="69">
        <v>6401872</v>
      </c>
      <c r="D16" s="69">
        <v>5704603</v>
      </c>
    </row>
    <row r="17" spans="1:4" ht="15.75">
      <c r="A17" s="75" t="s">
        <v>27</v>
      </c>
      <c r="B17" s="151">
        <v>2</v>
      </c>
      <c r="C17" s="78">
        <v>-4112891</v>
      </c>
      <c r="D17" s="78">
        <v>-3447169</v>
      </c>
    </row>
    <row r="18" spans="1:4" ht="15.75">
      <c r="A18" s="74" t="s">
        <v>28</v>
      </c>
      <c r="B18" s="150"/>
      <c r="C18" s="70">
        <f>SUM(C16:C17)</f>
        <v>2288981</v>
      </c>
      <c r="D18" s="70">
        <f>SUM(D16:D17)</f>
        <v>2257434</v>
      </c>
    </row>
    <row r="19" spans="1:4" ht="57.75" customHeight="1">
      <c r="A19" s="75" t="s">
        <v>120</v>
      </c>
      <c r="B19" s="151">
        <v>3</v>
      </c>
      <c r="C19" s="78">
        <v>2742336</v>
      </c>
      <c r="D19" s="78">
        <v>480214</v>
      </c>
    </row>
    <row r="20" spans="1:4" ht="22.5" customHeight="1">
      <c r="A20" s="76" t="s">
        <v>121</v>
      </c>
      <c r="B20" s="152">
        <v>4</v>
      </c>
      <c r="C20" s="78">
        <f>3909344-2177545</f>
        <v>1731799</v>
      </c>
      <c r="D20" s="78">
        <v>420871</v>
      </c>
    </row>
    <row r="21" spans="1:4" s="7" customFormat="1" ht="56.25" customHeight="1">
      <c r="A21" s="75" t="s">
        <v>107</v>
      </c>
      <c r="B21" s="151"/>
      <c r="C21" s="78">
        <v>202318</v>
      </c>
      <c r="D21" s="78">
        <v>348135</v>
      </c>
    </row>
    <row r="22" spans="1:4" s="7" customFormat="1" ht="31.5" hidden="1">
      <c r="A22" s="75" t="s">
        <v>117</v>
      </c>
      <c r="B22" s="151"/>
      <c r="C22" s="78">
        <v>0</v>
      </c>
      <c r="D22" s="78">
        <v>0</v>
      </c>
    </row>
    <row r="23" spans="1:4" s="7" customFormat="1" ht="27" customHeight="1">
      <c r="A23" s="75" t="s">
        <v>29</v>
      </c>
      <c r="B23" s="151">
        <v>5</v>
      </c>
      <c r="C23" s="78">
        <v>367615</v>
      </c>
      <c r="D23" s="78">
        <v>295005</v>
      </c>
    </row>
    <row r="24" spans="1:4" ht="15.75">
      <c r="A24" s="74" t="s">
        <v>93</v>
      </c>
      <c r="B24" s="150"/>
      <c r="C24" s="79">
        <f>SUM(C15,C18,C19:C23)</f>
        <v>8343945</v>
      </c>
      <c r="D24" s="79">
        <f>SUM(D15,D18,D19:D23)</f>
        <v>7554907</v>
      </c>
    </row>
    <row r="25" spans="1:4" ht="15.75">
      <c r="A25" s="75" t="s">
        <v>30</v>
      </c>
      <c r="B25" s="151">
        <v>6</v>
      </c>
      <c r="C25" s="78">
        <v>-3613014</v>
      </c>
      <c r="D25" s="78">
        <v>-3177642</v>
      </c>
    </row>
    <row r="26" spans="1:4" ht="22.5" customHeight="1">
      <c r="A26" s="75" t="s">
        <v>122</v>
      </c>
      <c r="B26" s="151"/>
      <c r="C26" s="78">
        <v>394809</v>
      </c>
      <c r="D26" s="78">
        <v>-263291</v>
      </c>
    </row>
    <row r="27" spans="1:4" ht="15.75">
      <c r="A27" s="75" t="s">
        <v>31</v>
      </c>
      <c r="B27" s="151">
        <v>7</v>
      </c>
      <c r="C27" s="78">
        <f>-244718-586863-1671560</f>
        <v>-2503141</v>
      </c>
      <c r="D27" s="78">
        <v>-3016345</v>
      </c>
    </row>
    <row r="28" spans="1:4" ht="15.75">
      <c r="A28" s="74" t="s">
        <v>32</v>
      </c>
      <c r="B28" s="150"/>
      <c r="C28" s="79">
        <f>SUM(C24,C25:C27)</f>
        <v>2622599</v>
      </c>
      <c r="D28" s="79">
        <f>SUM(D24,D25:D27)</f>
        <v>1097629</v>
      </c>
    </row>
    <row r="29" spans="1:4" ht="31.5">
      <c r="A29" s="75" t="s">
        <v>108</v>
      </c>
      <c r="B29" s="151"/>
      <c r="C29" s="78">
        <v>71270</v>
      </c>
      <c r="D29" s="78">
        <v>41466</v>
      </c>
    </row>
    <row r="30" spans="1:4" ht="31.5">
      <c r="A30" s="77" t="s">
        <v>75</v>
      </c>
      <c r="B30" s="153"/>
      <c r="C30" s="79">
        <f>SUM(C28:C29)</f>
        <v>2693869</v>
      </c>
      <c r="D30" s="79">
        <f>SUM(D28:D29)</f>
        <v>1139095</v>
      </c>
    </row>
    <row r="31" spans="1:4" ht="15.75">
      <c r="A31" s="77"/>
      <c r="B31" s="153"/>
      <c r="C31" s="70"/>
      <c r="D31" s="70"/>
    </row>
    <row r="32" spans="1:4" ht="15.75">
      <c r="A32" s="77" t="s">
        <v>83</v>
      </c>
      <c r="B32" s="153"/>
      <c r="C32" s="70"/>
      <c r="D32" s="70"/>
    </row>
    <row r="33" spans="1:4" ht="15.75">
      <c r="A33" s="128" t="s">
        <v>84</v>
      </c>
      <c r="B33" s="154"/>
      <c r="C33" s="78">
        <v>0</v>
      </c>
      <c r="D33" s="78">
        <v>0</v>
      </c>
    </row>
    <row r="34" spans="1:4" ht="15.75">
      <c r="A34" s="77" t="s">
        <v>85</v>
      </c>
      <c r="B34" s="153"/>
      <c r="C34" s="79">
        <f>SUM(C30:C33)</f>
        <v>2693869</v>
      </c>
      <c r="D34" s="79">
        <f>SUM(D30:D33)</f>
        <v>1139095</v>
      </c>
    </row>
    <row r="35" spans="1:4" ht="15.75">
      <c r="A35" s="77"/>
      <c r="B35" s="153"/>
      <c r="C35" s="70"/>
      <c r="D35" s="70"/>
    </row>
    <row r="36" spans="1:4" s="21" customFormat="1" ht="15.75" customHeight="1">
      <c r="A36" s="77" t="s">
        <v>59</v>
      </c>
      <c r="B36" s="153"/>
      <c r="C36" s="70"/>
      <c r="D36" s="70"/>
    </row>
    <row r="37" spans="1:4" s="21" customFormat="1" ht="15.75" customHeight="1">
      <c r="A37" s="95" t="s">
        <v>60</v>
      </c>
      <c r="B37" s="155"/>
      <c r="C37" s="78">
        <f>SUM(C34)</f>
        <v>2693869</v>
      </c>
      <c r="D37" s="78">
        <f>SUM(D34)</f>
        <v>1139095</v>
      </c>
    </row>
    <row r="38" spans="1:4" s="21" customFormat="1" ht="15.75" customHeight="1">
      <c r="A38" s="95" t="s">
        <v>61</v>
      </c>
      <c r="B38" s="155"/>
      <c r="C38" s="78">
        <v>0</v>
      </c>
      <c r="D38" s="78">
        <v>0</v>
      </c>
    </row>
    <row r="39" spans="1:4" s="21" customFormat="1" ht="15.75" customHeight="1">
      <c r="A39" s="77"/>
      <c r="B39" s="153"/>
      <c r="C39" s="79">
        <f>SUM(C37:C38)</f>
        <v>2693869</v>
      </c>
      <c r="D39" s="79">
        <f>SUM(D37:D38)</f>
        <v>1139095</v>
      </c>
    </row>
    <row r="40" spans="1:4" s="21" customFormat="1" ht="15.75">
      <c r="A40" s="77"/>
      <c r="B40" s="153"/>
      <c r="C40" s="70"/>
      <c r="D40" s="70"/>
    </row>
    <row r="41" spans="1:4" s="96" customFormat="1" ht="18.75" customHeight="1">
      <c r="A41" s="60" t="s">
        <v>62</v>
      </c>
      <c r="B41" s="59"/>
      <c r="C41" s="70"/>
      <c r="D41" s="70"/>
    </row>
    <row r="42" spans="1:4" s="96" customFormat="1" ht="47.25" customHeight="1">
      <c r="A42" s="99" t="s">
        <v>34</v>
      </c>
      <c r="B42" s="156"/>
      <c r="C42" s="70"/>
      <c r="D42" s="70"/>
    </row>
    <row r="43" spans="1:4" s="96" customFormat="1" ht="52.5" customHeight="1">
      <c r="A43" s="101" t="s">
        <v>94</v>
      </c>
      <c r="B43" s="157"/>
      <c r="C43" s="78">
        <v>-2979643</v>
      </c>
      <c r="D43" s="78">
        <v>291769</v>
      </c>
    </row>
    <row r="44" spans="1:4" s="96" customFormat="1" ht="55.5" customHeight="1">
      <c r="A44" s="101" t="s">
        <v>95</v>
      </c>
      <c r="B44" s="157"/>
      <c r="C44" s="78">
        <v>154315</v>
      </c>
      <c r="D44" s="78">
        <v>47515</v>
      </c>
    </row>
    <row r="45" spans="1:4" s="96" customFormat="1" ht="53.25" customHeight="1">
      <c r="A45" s="101" t="s">
        <v>96</v>
      </c>
      <c r="B45" s="157"/>
      <c r="C45" s="78">
        <v>-324807</v>
      </c>
      <c r="D45" s="78">
        <v>-244855</v>
      </c>
    </row>
    <row r="46" spans="1:4" s="96" customFormat="1" ht="50.25" customHeight="1">
      <c r="A46" s="99" t="s">
        <v>35</v>
      </c>
      <c r="B46" s="156"/>
      <c r="C46" s="79">
        <f>SUM(C43:C45)</f>
        <v>-3150135</v>
      </c>
      <c r="D46" s="79">
        <f>SUM(D43:D45)</f>
        <v>94429</v>
      </c>
    </row>
    <row r="47" spans="1:4" s="96" customFormat="1" ht="31.5" hidden="1">
      <c r="A47" s="99" t="s">
        <v>79</v>
      </c>
      <c r="B47" s="156"/>
      <c r="C47" s="126"/>
      <c r="D47" s="78"/>
    </row>
    <row r="48" spans="1:4" s="96" customFormat="1" ht="15.75" hidden="1">
      <c r="A48" s="100" t="s">
        <v>80</v>
      </c>
      <c r="B48" s="157"/>
      <c r="C48" s="127">
        <f>SUM('ф4'!E22)</f>
        <v>0</v>
      </c>
      <c r="D48" s="78">
        <v>0</v>
      </c>
    </row>
    <row r="49" spans="1:4" s="96" customFormat="1" ht="31.5" hidden="1">
      <c r="A49" s="99" t="s">
        <v>81</v>
      </c>
      <c r="B49" s="156"/>
      <c r="C49" s="126">
        <f>SUM(C48)</f>
        <v>0</v>
      </c>
      <c r="D49" s="78">
        <f>SUM(D48)</f>
        <v>0</v>
      </c>
    </row>
    <row r="50" spans="1:4" s="96" customFormat="1" ht="15.75">
      <c r="A50" s="102" t="s">
        <v>71</v>
      </c>
      <c r="B50" s="122"/>
      <c r="C50" s="79">
        <f>SUM(C46+C49)</f>
        <v>-3150135</v>
      </c>
      <c r="D50" s="79">
        <f>SUM(D46+D49)</f>
        <v>94429</v>
      </c>
    </row>
    <row r="51" spans="1:4" s="96" customFormat="1" ht="15.75">
      <c r="A51" s="102" t="s">
        <v>72</v>
      </c>
      <c r="B51" s="122"/>
      <c r="C51" s="79">
        <f>SUM(C34+C50)</f>
        <v>-456266</v>
      </c>
      <c r="D51" s="79">
        <f>SUM(D34+D50)</f>
        <v>1233524</v>
      </c>
    </row>
    <row r="52" spans="1:4" s="21" customFormat="1" ht="15.75" customHeight="1">
      <c r="A52" s="102"/>
      <c r="B52" s="122"/>
      <c r="C52" s="70"/>
      <c r="D52" s="70"/>
    </row>
    <row r="53" spans="1:4" s="21" customFormat="1" ht="15.75">
      <c r="A53" s="102" t="s">
        <v>63</v>
      </c>
      <c r="B53" s="122"/>
      <c r="C53" s="70"/>
      <c r="D53" s="70"/>
    </row>
    <row r="54" spans="1:4" s="21" customFormat="1" ht="15.75" customHeight="1">
      <c r="A54" s="103" t="s">
        <v>60</v>
      </c>
      <c r="B54" s="157"/>
      <c r="C54" s="79">
        <f>SUM(C51-C55)</f>
        <v>-456266</v>
      </c>
      <c r="D54" s="79">
        <f>SUM(D51)</f>
        <v>1233524</v>
      </c>
    </row>
    <row r="55" spans="1:4" s="21" customFormat="1" ht="15.75" customHeight="1">
      <c r="A55" s="103" t="s">
        <v>61</v>
      </c>
      <c r="B55" s="157"/>
      <c r="C55" s="78">
        <v>0</v>
      </c>
      <c r="D55" s="78">
        <v>0</v>
      </c>
    </row>
    <row r="56" spans="1:4" s="96" customFormat="1" ht="15.75">
      <c r="A56" s="104" t="s">
        <v>73</v>
      </c>
      <c r="B56" s="158"/>
      <c r="C56" s="79">
        <f>SUM(C54:C55)</f>
        <v>-456266</v>
      </c>
      <c r="D56" s="79">
        <f>SUM(D54:D55)</f>
        <v>1233524</v>
      </c>
    </row>
    <row r="57" spans="1:4" s="96" customFormat="1" ht="15.75">
      <c r="A57" s="104"/>
      <c r="B57" s="158"/>
      <c r="C57" s="79"/>
      <c r="D57" s="70"/>
    </row>
    <row r="58" spans="1:4" s="96" customFormat="1" ht="15.75">
      <c r="A58" s="104" t="s">
        <v>97</v>
      </c>
      <c r="B58" s="158"/>
      <c r="C58" s="79"/>
      <c r="D58" s="70"/>
    </row>
    <row r="59" spans="1:4" s="96" customFormat="1" ht="31.5" hidden="1">
      <c r="A59" s="132" t="s">
        <v>98</v>
      </c>
      <c r="B59" s="159"/>
      <c r="C59" s="129">
        <v>0</v>
      </c>
      <c r="D59" s="129">
        <v>141.58</v>
      </c>
    </row>
    <row r="60" spans="1:4" s="96" customFormat="1" ht="38.25" customHeight="1">
      <c r="A60" s="132" t="s">
        <v>131</v>
      </c>
      <c r="B60" s="159">
        <v>21</v>
      </c>
      <c r="C60" s="119">
        <f>SUM(C37/13494068)*1000</f>
        <v>199.63357232229748</v>
      </c>
      <c r="D60" s="145">
        <v>84.41</v>
      </c>
    </row>
    <row r="61" spans="1:4" s="96" customFormat="1" ht="42" customHeight="1" hidden="1">
      <c r="A61" s="132" t="s">
        <v>114</v>
      </c>
      <c r="B61" s="159"/>
      <c r="C61" s="119">
        <f>SUM(C37/12388076)*1000</f>
        <v>217.45660908118418</v>
      </c>
      <c r="D61" s="129">
        <f>SUM(D37/10526030)*1000</f>
        <v>108.2169630905479</v>
      </c>
    </row>
    <row r="62" spans="1:4" s="3" customFormat="1" ht="15.75">
      <c r="A62" s="72"/>
      <c r="B62" s="160"/>
      <c r="C62" s="118"/>
      <c r="D62" s="139" t="s">
        <v>10</v>
      </c>
    </row>
    <row r="63" spans="1:4" s="8" customFormat="1" ht="15.75">
      <c r="A63" s="73"/>
      <c r="B63" s="161"/>
      <c r="C63" s="106"/>
      <c r="D63" s="106"/>
    </row>
    <row r="64" spans="1:4" s="16" customFormat="1" ht="15.75" customHeight="1">
      <c r="A64" s="169" t="s">
        <v>132</v>
      </c>
      <c r="B64" s="169"/>
      <c r="C64" s="169"/>
      <c r="D64" s="169"/>
    </row>
    <row r="65" spans="1:4" s="16" customFormat="1" ht="15.75">
      <c r="A65" s="9"/>
      <c r="B65" s="162"/>
      <c r="C65" s="9"/>
      <c r="D65" s="9"/>
    </row>
    <row r="66" spans="1:4" s="16" customFormat="1" ht="15.75" customHeight="1">
      <c r="A66" s="10"/>
      <c r="B66" s="10"/>
      <c r="C66" s="11"/>
      <c r="D66" s="11"/>
    </row>
    <row r="67" spans="1:4" s="16" customFormat="1" ht="15.75" customHeight="1">
      <c r="A67" s="169" t="s">
        <v>152</v>
      </c>
      <c r="B67" s="169"/>
      <c r="C67" s="169"/>
      <c r="D67" s="169"/>
    </row>
    <row r="68" spans="1:4" s="21" customFormat="1" ht="19.5" customHeight="1">
      <c r="A68" s="9"/>
      <c r="B68" s="162"/>
      <c r="C68" s="24"/>
      <c r="D68" s="9"/>
    </row>
    <row r="69" spans="1:4" ht="15.75">
      <c r="A69" s="165" t="s">
        <v>10</v>
      </c>
      <c r="B69" s="165"/>
      <c r="C69" s="165"/>
      <c r="D69" s="165"/>
    </row>
  </sheetData>
  <sheetProtection/>
  <mergeCells count="6">
    <mergeCell ref="A69:D69"/>
    <mergeCell ref="A67:D67"/>
    <mergeCell ref="A64:D64"/>
    <mergeCell ref="A4:D4"/>
    <mergeCell ref="A5:D5"/>
    <mergeCell ref="A7:D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7"/>
  <sheetViews>
    <sheetView zoomScalePageLayoutView="0" workbookViewId="0" topLeftCell="A19">
      <selection activeCell="A58" sqref="A58:IV58"/>
    </sheetView>
  </sheetViews>
  <sheetFormatPr defaultColWidth="9.25390625" defaultRowHeight="12.75"/>
  <cols>
    <col min="1" max="1" width="73.375" style="16" customWidth="1"/>
    <col min="2" max="2" width="24.00390625" style="21" customWidth="1"/>
    <col min="3" max="3" width="21.625" style="21" customWidth="1"/>
    <col min="4" max="16384" width="9.25390625" style="83" customWidth="1"/>
  </cols>
  <sheetData>
    <row r="1" ht="14.25" customHeight="1"/>
    <row r="2" ht="13.5" customHeight="1"/>
    <row r="4" spans="1:3" ht="18.75">
      <c r="A4" s="172" t="s">
        <v>6</v>
      </c>
      <c r="B4" s="172"/>
      <c r="C4" s="172"/>
    </row>
    <row r="5" spans="1:3" s="84" customFormat="1" ht="30.75" customHeight="1">
      <c r="A5" s="164" t="s">
        <v>149</v>
      </c>
      <c r="B5" s="164"/>
      <c r="C5" s="164"/>
    </row>
    <row r="6" spans="1:3" s="27" customFormat="1" ht="14.25">
      <c r="A6" s="25"/>
      <c r="B6" s="130"/>
      <c r="C6" s="140"/>
    </row>
    <row r="7" spans="1:3" s="84" customFormat="1" ht="15.75">
      <c r="A7" s="168" t="s">
        <v>112</v>
      </c>
      <c r="B7" s="168"/>
      <c r="C7" s="168"/>
    </row>
    <row r="8" spans="1:3" ht="57">
      <c r="A8" s="48"/>
      <c r="B8" s="116" t="s">
        <v>145</v>
      </c>
      <c r="C8" s="116" t="s">
        <v>146</v>
      </c>
    </row>
    <row r="9" spans="1:4" ht="18.75" customHeight="1">
      <c r="A9" s="48" t="s">
        <v>36</v>
      </c>
      <c r="B9" s="85"/>
      <c r="C9" s="85" t="s">
        <v>10</v>
      </c>
      <c r="D9" s="86"/>
    </row>
    <row r="10" spans="1:4" ht="12.75">
      <c r="A10" s="47" t="s">
        <v>37</v>
      </c>
      <c r="B10" s="87">
        <v>21815235</v>
      </c>
      <c r="C10" s="87">
        <v>14409413</v>
      </c>
      <c r="D10" s="86"/>
    </row>
    <row r="11" spans="1:4" s="89" customFormat="1" ht="12.75">
      <c r="A11" s="80" t="s">
        <v>38</v>
      </c>
      <c r="B11" s="88">
        <v>-9522116</v>
      </c>
      <c r="C11" s="88">
        <v>-9360530</v>
      </c>
      <c r="D11" s="86"/>
    </row>
    <row r="12" spans="1:4" s="89" customFormat="1" ht="12.75">
      <c r="A12" s="80" t="s">
        <v>39</v>
      </c>
      <c r="B12" s="87">
        <v>5598519</v>
      </c>
      <c r="C12" s="87">
        <v>4825286</v>
      </c>
      <c r="D12" s="86"/>
    </row>
    <row r="13" spans="1:4" s="89" customFormat="1" ht="12.75">
      <c r="A13" s="80" t="s">
        <v>40</v>
      </c>
      <c r="B13" s="88">
        <v>-3978191</v>
      </c>
      <c r="C13" s="88">
        <v>-3349209</v>
      </c>
      <c r="D13" s="86"/>
    </row>
    <row r="14" spans="1:4" ht="37.5" customHeight="1">
      <c r="A14" s="80" t="s">
        <v>99</v>
      </c>
      <c r="B14" s="88">
        <v>-606</v>
      </c>
      <c r="C14" s="88">
        <v>-995</v>
      </c>
      <c r="D14" s="86"/>
    </row>
    <row r="15" spans="1:4" ht="12.75">
      <c r="A15" s="80" t="s">
        <v>41</v>
      </c>
      <c r="B15" s="88">
        <v>3909343</v>
      </c>
      <c r="C15" s="88">
        <v>540884</v>
      </c>
      <c r="D15" s="86"/>
    </row>
    <row r="16" spans="1:4" ht="12.75" hidden="1">
      <c r="A16" s="80" t="s">
        <v>76</v>
      </c>
      <c r="B16" s="88">
        <v>0</v>
      </c>
      <c r="C16" s="88">
        <v>0</v>
      </c>
      <c r="D16" s="86"/>
    </row>
    <row r="17" spans="1:4" ht="12.75" hidden="1">
      <c r="A17" s="80" t="s">
        <v>100</v>
      </c>
      <c r="B17" s="88">
        <v>0</v>
      </c>
      <c r="C17" s="88">
        <v>0</v>
      </c>
      <c r="D17" s="86"/>
    </row>
    <row r="18" spans="1:4" ht="12.75">
      <c r="A18" s="80" t="s">
        <v>42</v>
      </c>
      <c r="B18" s="88">
        <v>365524</v>
      </c>
      <c r="C18" s="88">
        <v>292753</v>
      </c>
      <c r="D18" s="86"/>
    </row>
    <row r="19" spans="1:4" ht="12.75">
      <c r="A19" s="80" t="s">
        <v>43</v>
      </c>
      <c r="B19" s="88">
        <v>-3529870</v>
      </c>
      <c r="C19" s="88">
        <v>-3187167</v>
      </c>
      <c r="D19" s="86"/>
    </row>
    <row r="20" spans="1:4" s="89" customFormat="1" ht="16.5" customHeight="1">
      <c r="A20" s="80" t="s">
        <v>109</v>
      </c>
      <c r="B20" s="88">
        <v>-1332953</v>
      </c>
      <c r="C20" s="88">
        <v>-2352331</v>
      </c>
      <c r="D20" s="86"/>
    </row>
    <row r="21" spans="1:4" s="89" customFormat="1" ht="33" customHeight="1">
      <c r="A21" s="81" t="s">
        <v>101</v>
      </c>
      <c r="B21" s="91">
        <f>SUM(B10:B20)</f>
        <v>13324885</v>
      </c>
      <c r="C21" s="91">
        <f>SUM(C10:C20)</f>
        <v>1818104</v>
      </c>
      <c r="D21" s="86"/>
    </row>
    <row r="22" spans="1:4" s="89" customFormat="1" ht="16.5" customHeight="1">
      <c r="A22" s="81" t="s">
        <v>44</v>
      </c>
      <c r="B22" s="90" t="s">
        <v>10</v>
      </c>
      <c r="C22" s="90" t="s">
        <v>10</v>
      </c>
      <c r="D22" s="86"/>
    </row>
    <row r="23" spans="1:4" ht="25.5">
      <c r="A23" s="80" t="s">
        <v>110</v>
      </c>
      <c r="B23" s="88">
        <v>2747611</v>
      </c>
      <c r="C23" s="88">
        <v>482273</v>
      </c>
      <c r="D23" s="86"/>
    </row>
    <row r="24" spans="1:4" ht="16.5" customHeight="1">
      <c r="A24" s="80" t="s">
        <v>86</v>
      </c>
      <c r="B24" s="88">
        <v>-146639</v>
      </c>
      <c r="C24" s="88">
        <v>8855249</v>
      </c>
      <c r="D24" s="86"/>
    </row>
    <row r="25" spans="1:4" ht="16.5" customHeight="1">
      <c r="A25" s="80" t="s">
        <v>13</v>
      </c>
      <c r="B25" s="88">
        <v>-7090346</v>
      </c>
      <c r="C25" s="88">
        <v>-2553382</v>
      </c>
      <c r="D25" s="86"/>
    </row>
    <row r="26" spans="1:4" ht="16.5" customHeight="1">
      <c r="A26" s="80" t="s">
        <v>0</v>
      </c>
      <c r="B26" s="88">
        <v>1532310</v>
      </c>
      <c r="C26" s="88">
        <v>-151318</v>
      </c>
      <c r="D26" s="86"/>
    </row>
    <row r="27" spans="1:4" ht="16.5" customHeight="1">
      <c r="A27" s="81"/>
      <c r="B27" s="87"/>
      <c r="C27" s="87" t="s">
        <v>10</v>
      </c>
      <c r="D27" s="86"/>
    </row>
    <row r="28" spans="1:4" ht="16.5" customHeight="1">
      <c r="A28" s="81" t="s">
        <v>45</v>
      </c>
      <c r="B28" s="90"/>
      <c r="C28" s="91" t="s">
        <v>10</v>
      </c>
      <c r="D28" s="86"/>
    </row>
    <row r="29" spans="1:4" ht="12.75">
      <c r="A29" s="80" t="s">
        <v>8</v>
      </c>
      <c r="B29" s="88">
        <v>-1978731</v>
      </c>
      <c r="C29" s="88">
        <v>-17491189</v>
      </c>
      <c r="D29" s="86"/>
    </row>
    <row r="30" spans="1:4" ht="16.5" customHeight="1">
      <c r="A30" s="82" t="s">
        <v>102</v>
      </c>
      <c r="B30" s="88">
        <v>-1248</v>
      </c>
      <c r="C30" s="88">
        <v>-456154</v>
      </c>
      <c r="D30" s="86"/>
    </row>
    <row r="31" spans="1:9" ht="12.75">
      <c r="A31" s="82" t="s">
        <v>88</v>
      </c>
      <c r="B31" s="88">
        <v>-31703938</v>
      </c>
      <c r="C31" s="88">
        <v>31751599</v>
      </c>
      <c r="D31" s="86"/>
      <c r="I31" s="83" t="s">
        <v>10</v>
      </c>
    </row>
    <row r="32" spans="1:4" ht="12.75">
      <c r="A32" s="82" t="s">
        <v>68</v>
      </c>
      <c r="B32" s="88">
        <v>0</v>
      </c>
      <c r="C32" s="88">
        <v>-3500086</v>
      </c>
      <c r="D32" s="86"/>
    </row>
    <row r="33" spans="1:4" ht="12.75" hidden="1">
      <c r="A33" s="82" t="s">
        <v>136</v>
      </c>
      <c r="B33" s="88">
        <v>0</v>
      </c>
      <c r="C33" s="88">
        <v>0</v>
      </c>
      <c r="D33" s="86"/>
    </row>
    <row r="34" spans="1:4" ht="16.5" customHeight="1">
      <c r="A34" s="80" t="s">
        <v>1</v>
      </c>
      <c r="B34" s="88">
        <v>1758026</v>
      </c>
      <c r="C34" s="88">
        <v>133441</v>
      </c>
      <c r="D34" s="86"/>
    </row>
    <row r="35" spans="1:6" ht="25.5">
      <c r="A35" s="81" t="s">
        <v>46</v>
      </c>
      <c r="B35" s="91">
        <f>SUM(B21:B34)</f>
        <v>-21558070</v>
      </c>
      <c r="C35" s="91">
        <f>SUM(C21:C34)</f>
        <v>18888537</v>
      </c>
      <c r="D35" s="86"/>
      <c r="F35" s="21"/>
    </row>
    <row r="36" spans="1:6" ht="12.75">
      <c r="A36" s="80" t="s">
        <v>47</v>
      </c>
      <c r="B36" s="88">
        <v>-2026</v>
      </c>
      <c r="C36" s="88">
        <v>-21950</v>
      </c>
      <c r="D36" s="86"/>
      <c r="F36" s="21"/>
    </row>
    <row r="37" spans="1:4" ht="25.5">
      <c r="A37" s="81" t="s">
        <v>70</v>
      </c>
      <c r="B37" s="91">
        <f>SUM(B35:B36)</f>
        <v>-21560096</v>
      </c>
      <c r="C37" s="91">
        <f>SUM(C35:C36)</f>
        <v>18866587</v>
      </c>
      <c r="D37" s="86"/>
    </row>
    <row r="38" spans="1:4" ht="29.25" customHeight="1">
      <c r="A38" s="81" t="s">
        <v>48</v>
      </c>
      <c r="B38" s="92"/>
      <c r="C38" s="88" t="s">
        <v>10</v>
      </c>
      <c r="D38" s="86"/>
    </row>
    <row r="39" spans="1:4" ht="25.5">
      <c r="A39" s="80" t="s">
        <v>103</v>
      </c>
      <c r="B39" s="88">
        <v>-151127432</v>
      </c>
      <c r="C39" s="88">
        <v>-161557741</v>
      </c>
      <c r="D39" s="86"/>
    </row>
    <row r="40" spans="1:4" ht="25.5">
      <c r="A40" s="80" t="s">
        <v>104</v>
      </c>
      <c r="B40" s="88">
        <v>165498737</v>
      </c>
      <c r="C40" s="88">
        <v>132218185</v>
      </c>
      <c r="D40" s="86"/>
    </row>
    <row r="41" spans="1:4" ht="12.75">
      <c r="A41" s="80" t="s">
        <v>58</v>
      </c>
      <c r="B41" s="88">
        <v>-89635</v>
      </c>
      <c r="C41" s="88">
        <v>-245864</v>
      </c>
      <c r="D41" s="86"/>
    </row>
    <row r="42" spans="1:4" ht="12.75" hidden="1">
      <c r="A42" s="80" t="s">
        <v>115</v>
      </c>
      <c r="B42" s="88">
        <v>0</v>
      </c>
      <c r="C42" s="88">
        <v>0</v>
      </c>
      <c r="D42" s="86"/>
    </row>
    <row r="43" spans="1:4" s="89" customFormat="1" ht="25.5">
      <c r="A43" s="81" t="s">
        <v>49</v>
      </c>
      <c r="B43" s="91">
        <f>SUM(B39:B42)</f>
        <v>14281670</v>
      </c>
      <c r="C43" s="91">
        <f>SUM(C39:C42)</f>
        <v>-29585420</v>
      </c>
      <c r="D43" s="86"/>
    </row>
    <row r="44" spans="1:4" ht="12.75">
      <c r="A44" s="81"/>
      <c r="B44" s="91" t="s">
        <v>10</v>
      </c>
      <c r="C44" s="92"/>
      <c r="D44" s="86"/>
    </row>
    <row r="45" spans="1:4" ht="12.75" hidden="1">
      <c r="A45" s="81" t="s">
        <v>50</v>
      </c>
      <c r="B45" s="92"/>
      <c r="C45" s="87" t="s">
        <v>10</v>
      </c>
      <c r="D45" s="86"/>
    </row>
    <row r="46" spans="1:4" ht="12.75" hidden="1">
      <c r="A46" s="80" t="s">
        <v>111</v>
      </c>
      <c r="B46" s="88">
        <v>0</v>
      </c>
      <c r="C46" s="88">
        <v>0</v>
      </c>
      <c r="D46" s="86"/>
    </row>
    <row r="47" spans="1:4" ht="12.75" hidden="1">
      <c r="A47" s="80" t="s">
        <v>124</v>
      </c>
      <c r="B47" s="88">
        <v>0</v>
      </c>
      <c r="C47" s="88">
        <v>0</v>
      </c>
      <c r="D47" s="86"/>
    </row>
    <row r="48" spans="1:4" ht="12.75" hidden="1">
      <c r="A48" s="80" t="s">
        <v>125</v>
      </c>
      <c r="B48" s="88">
        <v>0</v>
      </c>
      <c r="C48" s="88">
        <v>0</v>
      </c>
      <c r="D48" s="86"/>
    </row>
    <row r="49" spans="1:4" ht="12.75" hidden="1">
      <c r="A49" s="80" t="s">
        <v>123</v>
      </c>
      <c r="B49" s="88">
        <v>0</v>
      </c>
      <c r="C49" s="88">
        <v>0</v>
      </c>
      <c r="D49" s="86"/>
    </row>
    <row r="50" spans="1:4" ht="12.75" hidden="1">
      <c r="A50" s="81" t="s">
        <v>51</v>
      </c>
      <c r="B50" s="91">
        <f>SUM(B46:B49)</f>
        <v>0</v>
      </c>
      <c r="C50" s="91">
        <f>SUM(C46:C49)</f>
        <v>0</v>
      </c>
      <c r="D50" s="86"/>
    </row>
    <row r="51" spans="1:3" s="93" customFormat="1" ht="12.75">
      <c r="A51" s="81"/>
      <c r="B51" s="88" t="s">
        <v>10</v>
      </c>
      <c r="C51" s="87"/>
    </row>
    <row r="52" spans="1:4" s="1" customFormat="1" ht="12.75">
      <c r="A52" s="81" t="s">
        <v>52</v>
      </c>
      <c r="B52" s="91">
        <f>SUM(B37+B43+B50)</f>
        <v>-7278426</v>
      </c>
      <c r="C52" s="91">
        <f>SUM(C37+C43+C50)</f>
        <v>-10718833</v>
      </c>
      <c r="D52" s="1" t="s">
        <v>10</v>
      </c>
    </row>
    <row r="53" spans="1:3" s="16" customFormat="1" ht="12.75">
      <c r="A53" s="80" t="s">
        <v>53</v>
      </c>
      <c r="B53" s="88">
        <v>1931128</v>
      </c>
      <c r="C53" s="88">
        <v>758624</v>
      </c>
    </row>
    <row r="54" spans="1:3" s="16" customFormat="1" ht="12.75">
      <c r="A54" s="80" t="s">
        <v>126</v>
      </c>
      <c r="B54" s="88">
        <v>1081</v>
      </c>
      <c r="C54" s="88">
        <v>0</v>
      </c>
    </row>
    <row r="55" spans="1:3" s="16" customFormat="1" ht="12.75">
      <c r="A55" s="81" t="s">
        <v>127</v>
      </c>
      <c r="B55" s="91">
        <f>SUM(B52:B54)</f>
        <v>-5346217</v>
      </c>
      <c r="C55" s="91">
        <f>SUM(C52:C54)</f>
        <v>-9960209</v>
      </c>
    </row>
    <row r="56" spans="1:5" s="16" customFormat="1" ht="12.75">
      <c r="A56" s="80" t="s">
        <v>54</v>
      </c>
      <c r="B56" s="88">
        <f>SUM('Ф-1 '!D11)</f>
        <v>88750354</v>
      </c>
      <c r="C56" s="87">
        <v>91618339</v>
      </c>
      <c r="E56" s="98" t="s">
        <v>10</v>
      </c>
    </row>
    <row r="57" spans="1:3" s="16" customFormat="1" ht="12.75">
      <c r="A57" s="81" t="s">
        <v>55</v>
      </c>
      <c r="B57" s="91">
        <f>SUM('Ф-1 '!C11)</f>
        <v>83404137</v>
      </c>
      <c r="C57" s="90">
        <v>81658130</v>
      </c>
    </row>
    <row r="58" spans="1:3" s="32" customFormat="1" ht="14.25" hidden="1">
      <c r="A58" s="17"/>
      <c r="B58" s="131">
        <f>B56-B57</f>
        <v>5346217</v>
      </c>
      <c r="C58" s="131">
        <f>C56-C57</f>
        <v>9960209</v>
      </c>
    </row>
    <row r="59" spans="1:3" s="32" customFormat="1" ht="14.25">
      <c r="A59" s="17"/>
      <c r="B59" s="131" t="s">
        <v>10</v>
      </c>
      <c r="C59" s="131"/>
    </row>
    <row r="60" spans="1:5" s="32" customFormat="1" ht="14.25">
      <c r="A60" s="17"/>
      <c r="B60" s="94" t="s">
        <v>10</v>
      </c>
      <c r="C60" s="94" t="s">
        <v>10</v>
      </c>
      <c r="E60" s="29"/>
    </row>
    <row r="61" spans="1:5" s="32" customFormat="1" ht="15.75" customHeight="1">
      <c r="A61" s="169" t="s">
        <v>134</v>
      </c>
      <c r="B61" s="169"/>
      <c r="C61" s="169"/>
      <c r="E61" s="29"/>
    </row>
    <row r="62" spans="1:5" s="16" customFormat="1" ht="15.75" customHeight="1">
      <c r="A62" s="9"/>
      <c r="B62" s="9"/>
      <c r="C62" s="9"/>
      <c r="E62" s="20"/>
    </row>
    <row r="63" spans="1:5" s="16" customFormat="1" ht="15.75">
      <c r="A63" s="10"/>
      <c r="B63" s="11"/>
      <c r="C63" s="11"/>
      <c r="E63" s="20"/>
    </row>
    <row r="64" spans="1:5" s="16" customFormat="1" ht="15.75" customHeight="1">
      <c r="A64" s="169" t="s">
        <v>153</v>
      </c>
      <c r="B64" s="169"/>
      <c r="C64" s="169"/>
      <c r="E64" s="20"/>
    </row>
    <row r="65" spans="1:5" s="16" customFormat="1" ht="15.75" customHeight="1">
      <c r="A65" s="9"/>
      <c r="B65" s="24"/>
      <c r="C65" s="9"/>
      <c r="E65" s="20"/>
    </row>
    <row r="66" spans="1:3" ht="14.25">
      <c r="A66" s="17"/>
      <c r="B66" s="18"/>
      <c r="C66" s="18"/>
    </row>
    <row r="67" spans="1:3" ht="14.25">
      <c r="A67" s="17"/>
      <c r="B67" s="26"/>
      <c r="C67" s="26"/>
    </row>
  </sheetData>
  <sheetProtection/>
  <mergeCells count="5">
    <mergeCell ref="A4:C4"/>
    <mergeCell ref="A5:C5"/>
    <mergeCell ref="A61:C61"/>
    <mergeCell ref="A64:C64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25" sqref="I25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5" customWidth="1"/>
    <col min="7" max="7" width="16.00390625" style="2" customWidth="1"/>
    <col min="8" max="16384" width="20.75390625" style="2" customWidth="1"/>
  </cols>
  <sheetData>
    <row r="1" spans="1:6" ht="15.75">
      <c r="A1" s="12"/>
      <c r="B1" s="12"/>
      <c r="C1" s="12"/>
      <c r="D1" s="12"/>
      <c r="E1" s="12"/>
      <c r="F1" s="14"/>
    </row>
    <row r="2" spans="1:6" ht="15.75">
      <c r="A2" s="12"/>
      <c r="B2" s="12"/>
      <c r="C2" s="12"/>
      <c r="D2" s="12"/>
      <c r="E2" s="12"/>
      <c r="F2" s="14"/>
    </row>
    <row r="3" spans="1:6" ht="15.75">
      <c r="A3" s="12"/>
      <c r="B3" s="12"/>
      <c r="C3" s="12"/>
      <c r="D3" s="12"/>
      <c r="E3" s="12"/>
      <c r="F3" s="14"/>
    </row>
    <row r="4" spans="1:6" ht="15.75">
      <c r="A4" s="12"/>
      <c r="B4" s="12"/>
      <c r="C4" s="12"/>
      <c r="D4" s="12"/>
      <c r="E4" s="12"/>
      <c r="F4" s="14"/>
    </row>
    <row r="5" spans="1:6" ht="15.75">
      <c r="A5" s="173" t="s">
        <v>2</v>
      </c>
      <c r="B5" s="173"/>
      <c r="C5" s="173"/>
      <c r="D5" s="173"/>
      <c r="E5" s="173"/>
      <c r="F5" s="173"/>
    </row>
    <row r="6" spans="1:6" ht="35.25" customHeight="1">
      <c r="A6" s="174" t="s">
        <v>150</v>
      </c>
      <c r="B6" s="174"/>
      <c r="C6" s="174"/>
      <c r="D6" s="174"/>
      <c r="E6" s="174"/>
      <c r="F6" s="174"/>
    </row>
    <row r="7" spans="1:6" ht="15.75">
      <c r="A7" s="46"/>
      <c r="B7" s="46"/>
      <c r="C7" s="46"/>
      <c r="D7" s="46"/>
      <c r="E7" s="46"/>
      <c r="F7" s="46"/>
    </row>
    <row r="8" spans="1:6" ht="15.75">
      <c r="A8" s="168" t="s">
        <v>112</v>
      </c>
      <c r="B8" s="168"/>
      <c r="C8" s="168"/>
      <c r="D8" s="13"/>
      <c r="E8" s="13"/>
      <c r="F8" s="13"/>
    </row>
    <row r="9" spans="1:7" ht="57.75" customHeight="1">
      <c r="A9" s="51" t="s">
        <v>64</v>
      </c>
      <c r="B9" s="133" t="s">
        <v>22</v>
      </c>
      <c r="C9" s="133" t="s">
        <v>9</v>
      </c>
      <c r="D9" s="133" t="s">
        <v>90</v>
      </c>
      <c r="E9" s="134" t="s">
        <v>105</v>
      </c>
      <c r="F9" s="135" t="s">
        <v>23</v>
      </c>
      <c r="G9" s="133" t="s">
        <v>24</v>
      </c>
    </row>
    <row r="10" spans="1:7" ht="12.75">
      <c r="A10" s="51" t="s">
        <v>155</v>
      </c>
      <c r="B10" s="111">
        <v>147649693</v>
      </c>
      <c r="C10" s="112">
        <v>-280212</v>
      </c>
      <c r="D10" s="112">
        <v>2868354</v>
      </c>
      <c r="E10" s="111">
        <v>2689521</v>
      </c>
      <c r="F10" s="112">
        <v>-112232946</v>
      </c>
      <c r="G10" s="109">
        <f>SUM(B10:F10)</f>
        <v>40694410</v>
      </c>
    </row>
    <row r="11" spans="1:7" ht="15.75" customHeight="1">
      <c r="A11" s="51" t="s">
        <v>56</v>
      </c>
      <c r="B11" s="111"/>
      <c r="C11" s="114"/>
      <c r="D11" s="111"/>
      <c r="E11" s="113"/>
      <c r="F11" s="111"/>
      <c r="G11" s="109" t="s">
        <v>10</v>
      </c>
    </row>
    <row r="12" spans="1:7" ht="12.75">
      <c r="A12" s="52" t="s">
        <v>66</v>
      </c>
      <c r="B12" s="108">
        <v>0</v>
      </c>
      <c r="C12" s="108">
        <v>0</v>
      </c>
      <c r="D12" s="108">
        <v>0</v>
      </c>
      <c r="E12" s="115">
        <v>0</v>
      </c>
      <c r="F12" s="115">
        <v>1139095</v>
      </c>
      <c r="G12" s="109">
        <f>SUM(B12:F12)</f>
        <v>1139095</v>
      </c>
    </row>
    <row r="13" spans="1:7" ht="12.75">
      <c r="A13" s="52" t="s">
        <v>57</v>
      </c>
      <c r="B13" s="108">
        <v>0</v>
      </c>
      <c r="C13" s="108">
        <v>0</v>
      </c>
      <c r="D13" s="108">
        <v>94429</v>
      </c>
      <c r="E13" s="115">
        <v>0</v>
      </c>
      <c r="F13" s="115">
        <v>0</v>
      </c>
      <c r="G13" s="109">
        <f>SUM(B13:F13)</f>
        <v>94429</v>
      </c>
    </row>
    <row r="14" spans="1:7" s="15" customFormat="1" ht="12.75">
      <c r="A14" s="121" t="s">
        <v>69</v>
      </c>
      <c r="B14" s="109">
        <f aca="true" t="shared" si="0" ref="B14:G14">SUM(B12:B13)</f>
        <v>0</v>
      </c>
      <c r="C14" s="109">
        <f t="shared" si="0"/>
        <v>0</v>
      </c>
      <c r="D14" s="109">
        <f t="shared" si="0"/>
        <v>94429</v>
      </c>
      <c r="E14" s="109">
        <f t="shared" si="0"/>
        <v>0</v>
      </c>
      <c r="F14" s="109">
        <f t="shared" si="0"/>
        <v>1139095</v>
      </c>
      <c r="G14" s="109">
        <f t="shared" si="0"/>
        <v>1233524</v>
      </c>
    </row>
    <row r="15" spans="1:7" s="16" customFormat="1" ht="24">
      <c r="A15" s="120" t="s">
        <v>67</v>
      </c>
      <c r="B15" s="108">
        <v>0</v>
      </c>
      <c r="C15" s="108">
        <v>0</v>
      </c>
      <c r="D15" s="108">
        <v>0</v>
      </c>
      <c r="E15" s="115">
        <v>-18302</v>
      </c>
      <c r="F15" s="115">
        <v>18302</v>
      </c>
      <c r="G15" s="109">
        <f>SUM(B15:F15)</f>
        <v>0</v>
      </c>
    </row>
    <row r="16" spans="1:7" s="28" customFormat="1" ht="13.5" thickBot="1">
      <c r="A16" s="143" t="s">
        <v>129</v>
      </c>
      <c r="B16" s="142">
        <f>SUM(B15)</f>
        <v>0</v>
      </c>
      <c r="C16" s="142">
        <f>SUM(C15)</f>
        <v>0</v>
      </c>
      <c r="D16" s="142">
        <f>SUM(D15)</f>
        <v>0</v>
      </c>
      <c r="E16" s="142">
        <f>SUM(E15)</f>
        <v>-18302</v>
      </c>
      <c r="F16" s="142">
        <f>SUM(F15)</f>
        <v>18302</v>
      </c>
      <c r="G16" s="142">
        <f>SUM(B16:F16)</f>
        <v>0</v>
      </c>
    </row>
    <row r="17" spans="1:7" s="28" customFormat="1" ht="13.5" thickBot="1">
      <c r="A17" s="97" t="s">
        <v>156</v>
      </c>
      <c r="B17" s="111">
        <f aca="true" t="shared" si="1" ref="B17:G17">SUM(B10,B14,B16)</f>
        <v>147649693</v>
      </c>
      <c r="C17" s="112">
        <f t="shared" si="1"/>
        <v>-280212</v>
      </c>
      <c r="D17" s="111">
        <f t="shared" si="1"/>
        <v>2962783</v>
      </c>
      <c r="E17" s="111">
        <f t="shared" si="1"/>
        <v>2671219</v>
      </c>
      <c r="F17" s="112">
        <f t="shared" si="1"/>
        <v>-111075549</v>
      </c>
      <c r="G17" s="111">
        <f t="shared" si="1"/>
        <v>41927934</v>
      </c>
    </row>
    <row r="18" spans="1:7" s="28" customFormat="1" ht="14.25" thickBot="1" thickTop="1">
      <c r="A18" s="143"/>
      <c r="B18" s="142"/>
      <c r="C18" s="142"/>
      <c r="D18" s="142"/>
      <c r="E18" s="142"/>
      <c r="F18" s="142"/>
      <c r="G18" s="142"/>
    </row>
    <row r="19" spans="1:7" s="16" customFormat="1" ht="18.75" customHeight="1" thickBot="1">
      <c r="A19" s="97" t="s">
        <v>157</v>
      </c>
      <c r="B19" s="110">
        <v>147649693</v>
      </c>
      <c r="C19" s="110">
        <v>-280212</v>
      </c>
      <c r="D19" s="110">
        <v>3086808</v>
      </c>
      <c r="E19" s="110">
        <v>2652533</v>
      </c>
      <c r="F19" s="110">
        <v>-110180889</v>
      </c>
      <c r="G19" s="110">
        <v>42927933</v>
      </c>
    </row>
    <row r="20" spans="1:7" ht="15.75" customHeight="1" thickTop="1">
      <c r="A20" s="51" t="s">
        <v>56</v>
      </c>
      <c r="B20" s="111"/>
      <c r="C20" s="114"/>
      <c r="D20" s="111"/>
      <c r="E20" s="113"/>
      <c r="F20" s="111"/>
      <c r="G20" s="109" t="s">
        <v>10</v>
      </c>
    </row>
    <row r="21" spans="1:7" ht="12.75">
      <c r="A21" s="52" t="s">
        <v>66</v>
      </c>
      <c r="B21" s="108">
        <v>0</v>
      </c>
      <c r="C21" s="108">
        <v>0</v>
      </c>
      <c r="D21" s="108">
        <v>0</v>
      </c>
      <c r="E21" s="115">
        <v>0</v>
      </c>
      <c r="F21" s="115">
        <f>SUM('ф.2'!C30)</f>
        <v>2693869</v>
      </c>
      <c r="G21" s="109">
        <f>SUM(B21:F21)</f>
        <v>2693869</v>
      </c>
    </row>
    <row r="22" spans="1:7" ht="12.75">
      <c r="A22" s="52" t="s">
        <v>57</v>
      </c>
      <c r="B22" s="108">
        <v>0</v>
      </c>
      <c r="C22" s="108">
        <v>0</v>
      </c>
      <c r="D22" s="108">
        <v>-3150135</v>
      </c>
      <c r="E22" s="115">
        <v>0</v>
      </c>
      <c r="F22" s="115">
        <v>0</v>
      </c>
      <c r="G22" s="109">
        <f>SUM(B22:F22)</f>
        <v>-3150135</v>
      </c>
    </row>
    <row r="23" spans="1:7" s="15" customFormat="1" ht="12.75">
      <c r="A23" s="121" t="s">
        <v>128</v>
      </c>
      <c r="B23" s="109">
        <f>SUM(B21:B22)</f>
        <v>0</v>
      </c>
      <c r="C23" s="109">
        <f>SUM(C21:C22)</f>
        <v>0</v>
      </c>
      <c r="D23" s="109">
        <f>SUM(D21:D22)</f>
        <v>-3150135</v>
      </c>
      <c r="E23" s="109">
        <f>SUM(E21:E22)</f>
        <v>0</v>
      </c>
      <c r="F23" s="109">
        <f>SUM(F21:F22)</f>
        <v>2693869</v>
      </c>
      <c r="G23" s="109">
        <f>SUM(B23:F23)</f>
        <v>-456266</v>
      </c>
    </row>
    <row r="24" spans="1:7" s="16" customFormat="1" ht="24">
      <c r="A24" s="120" t="s">
        <v>67</v>
      </c>
      <c r="B24" s="108">
        <v>0</v>
      </c>
      <c r="C24" s="108">
        <v>0</v>
      </c>
      <c r="D24" s="108">
        <v>0</v>
      </c>
      <c r="E24" s="115">
        <f>-9141-9141</f>
        <v>-18282</v>
      </c>
      <c r="F24" s="115">
        <f>9141+9141</f>
        <v>18282</v>
      </c>
      <c r="G24" s="109">
        <f>SUM(B24:F24)</f>
        <v>0</v>
      </c>
    </row>
    <row r="25" spans="1:7" s="16" customFormat="1" ht="13.5" thickBot="1">
      <c r="A25" s="121" t="s">
        <v>129</v>
      </c>
      <c r="B25" s="108">
        <f aca="true" t="shared" si="2" ref="B25:G25">SUM(B24)</f>
        <v>0</v>
      </c>
      <c r="C25" s="108">
        <f t="shared" si="2"/>
        <v>0</v>
      </c>
      <c r="D25" s="108">
        <f t="shared" si="2"/>
        <v>0</v>
      </c>
      <c r="E25" s="108">
        <f t="shared" si="2"/>
        <v>-18282</v>
      </c>
      <c r="F25" s="108">
        <f t="shared" si="2"/>
        <v>18282</v>
      </c>
      <c r="G25" s="108">
        <f t="shared" si="2"/>
        <v>0</v>
      </c>
    </row>
    <row r="26" spans="1:7" s="16" customFormat="1" ht="18.75" customHeight="1" thickBot="1">
      <c r="A26" s="97" t="s">
        <v>158</v>
      </c>
      <c r="B26" s="110">
        <f aca="true" t="shared" si="3" ref="B26:G26">SUM(B19,B23,B25)</f>
        <v>147649693</v>
      </c>
      <c r="C26" s="110">
        <f t="shared" si="3"/>
        <v>-280212</v>
      </c>
      <c r="D26" s="110">
        <f t="shared" si="3"/>
        <v>-63327</v>
      </c>
      <c r="E26" s="110">
        <f t="shared" si="3"/>
        <v>2634251</v>
      </c>
      <c r="F26" s="110">
        <f t="shared" si="3"/>
        <v>-107468738</v>
      </c>
      <c r="G26" s="110">
        <f t="shared" si="3"/>
        <v>42471667</v>
      </c>
    </row>
    <row r="27" spans="1:7" s="16" customFormat="1" ht="13.5" hidden="1" thickTop="1">
      <c r="A27" s="136"/>
      <c r="B27" s="137">
        <f>-SUM('Ф-1 '!C33)</f>
        <v>-147649693</v>
      </c>
      <c r="C27" s="137">
        <f>-SUM('Ф-1 '!C34)</f>
        <v>280212</v>
      </c>
      <c r="D27" s="137">
        <f>-SUM('Ф-1 '!C35)</f>
        <v>63327</v>
      </c>
      <c r="E27" s="137">
        <f>-SUM('Ф-1 '!C36)</f>
        <v>-2634251</v>
      </c>
      <c r="F27" s="137">
        <f>-SUM('Ф-1 '!C37)</f>
        <v>107468738</v>
      </c>
      <c r="G27" s="137">
        <f>SUM(B27:F27)</f>
        <v>-42471667</v>
      </c>
    </row>
    <row r="28" spans="1:7" s="16" customFormat="1" ht="13.5" thickTop="1">
      <c r="A28" s="136"/>
      <c r="B28" s="137"/>
      <c r="C28" s="137"/>
      <c r="D28" s="137"/>
      <c r="E28" s="137"/>
      <c r="F28" s="137" t="s">
        <v>10</v>
      </c>
      <c r="G28" s="137" t="s">
        <v>10</v>
      </c>
    </row>
    <row r="29" spans="1:7" s="16" customFormat="1" ht="18.75" customHeight="1">
      <c r="A29" s="136"/>
      <c r="B29" s="137"/>
      <c r="C29" s="137"/>
      <c r="D29" s="137"/>
      <c r="E29" s="137"/>
      <c r="F29" s="137" t="s">
        <v>10</v>
      </c>
      <c r="G29" s="137"/>
    </row>
    <row r="30" spans="1:7" s="16" customFormat="1" ht="12.75">
      <c r="A30" s="50"/>
      <c r="B30" s="54"/>
      <c r="C30" s="54"/>
      <c r="D30" s="54"/>
      <c r="E30" s="54"/>
      <c r="F30" s="54" t="s">
        <v>10</v>
      </c>
      <c r="G30" s="26" t="s">
        <v>10</v>
      </c>
    </row>
    <row r="31" spans="1:7" s="16" customFormat="1" ht="15.75" customHeight="1">
      <c r="A31" s="169" t="s">
        <v>137</v>
      </c>
      <c r="B31" s="169"/>
      <c r="C31" s="169"/>
      <c r="D31" s="169"/>
      <c r="E31" s="169"/>
      <c r="F31" s="107"/>
      <c r="G31" s="26"/>
    </row>
    <row r="32" spans="1:7" s="16" customFormat="1" ht="15.75" customHeight="1">
      <c r="A32" s="9"/>
      <c r="B32" s="9"/>
      <c r="C32" s="9"/>
      <c r="D32" s="9"/>
      <c r="E32" s="9"/>
      <c r="F32" s="53"/>
      <c r="G32" s="26"/>
    </row>
    <row r="33" spans="1:6" s="16" customFormat="1" ht="15.75">
      <c r="A33" s="10"/>
      <c r="B33" s="11"/>
      <c r="C33" s="11"/>
      <c r="D33" s="10"/>
      <c r="E33" s="11"/>
      <c r="F33" s="53"/>
    </row>
    <row r="34" spans="1:6" s="16" customFormat="1" ht="15.75" customHeight="1">
      <c r="A34" s="169" t="s">
        <v>154</v>
      </c>
      <c r="B34" s="169"/>
      <c r="C34" s="169"/>
      <c r="D34" s="169"/>
      <c r="E34" s="169"/>
      <c r="F34" s="53"/>
    </row>
    <row r="35" spans="1:6" s="16" customFormat="1" ht="15.75">
      <c r="A35" s="9"/>
      <c r="B35" s="24"/>
      <c r="C35" s="9"/>
      <c r="D35" s="169" t="s">
        <v>10</v>
      </c>
      <c r="E35" s="169"/>
      <c r="F35" s="53"/>
    </row>
    <row r="36" spans="1:6" s="16" customFormat="1" ht="12.75">
      <c r="A36" s="50"/>
      <c r="B36" s="53"/>
      <c r="C36" s="53"/>
      <c r="D36" s="53"/>
      <c r="E36" s="53"/>
      <c r="F36" s="53"/>
    </row>
    <row r="37" spans="1:6" s="16" customFormat="1" ht="12.75">
      <c r="A37" s="50"/>
      <c r="B37" s="53"/>
      <c r="C37" s="53"/>
      <c r="D37" s="53"/>
      <c r="E37" s="53"/>
      <c r="F37" s="53"/>
    </row>
    <row r="38" spans="1:6" s="16" customFormat="1" ht="12.75">
      <c r="A38" s="50"/>
      <c r="B38" s="53"/>
      <c r="C38" s="53"/>
      <c r="D38" s="53"/>
      <c r="E38" s="53"/>
      <c r="F38" s="53"/>
    </row>
    <row r="39" spans="1:6" s="16" customFormat="1" ht="12.75">
      <c r="A39" s="50"/>
      <c r="B39" s="53"/>
      <c r="C39" s="53"/>
      <c r="D39" s="53"/>
      <c r="E39" s="53"/>
      <c r="F39" s="53"/>
    </row>
    <row r="40" spans="1:5" s="16" customFormat="1" ht="14.25">
      <c r="A40" s="17"/>
      <c r="B40" s="18"/>
      <c r="C40" s="19"/>
      <c r="E40" s="20"/>
    </row>
    <row r="41" spans="1:5" s="21" customFormat="1" ht="19.5" customHeight="1">
      <c r="A41" s="165" t="s">
        <v>10</v>
      </c>
      <c r="B41" s="165"/>
      <c r="C41" s="165"/>
      <c r="E41" s="22"/>
    </row>
  </sheetData>
  <sheetProtection/>
  <mergeCells count="7">
    <mergeCell ref="A34:E34"/>
    <mergeCell ref="A5:F5"/>
    <mergeCell ref="A6:F6"/>
    <mergeCell ref="A41:C41"/>
    <mergeCell ref="A8:C8"/>
    <mergeCell ref="D35:E35"/>
    <mergeCell ref="A31:E31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25" sqref="K25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5" customWidth="1"/>
    <col min="7" max="7" width="16.00390625" style="2" customWidth="1"/>
    <col min="8" max="16384" width="20.75390625" style="2" customWidth="1"/>
  </cols>
  <sheetData>
    <row r="1" spans="1:6" ht="15.75">
      <c r="A1" s="12"/>
      <c r="B1" s="12"/>
      <c r="C1" s="12"/>
      <c r="D1" s="12"/>
      <c r="E1" s="12"/>
      <c r="F1" s="14"/>
    </row>
    <row r="2" spans="1:6" ht="15.75">
      <c r="A2" s="12"/>
      <c r="B2" s="12"/>
      <c r="C2" s="12"/>
      <c r="D2" s="12"/>
      <c r="E2" s="12"/>
      <c r="F2" s="14"/>
    </row>
    <row r="3" spans="1:6" ht="15.75">
      <c r="A3" s="12"/>
      <c r="B3" s="12"/>
      <c r="C3" s="12"/>
      <c r="D3" s="12"/>
      <c r="E3" s="12"/>
      <c r="F3" s="14"/>
    </row>
    <row r="4" spans="1:6" ht="15.75">
      <c r="A4" s="12"/>
      <c r="B4" s="12"/>
      <c r="C4" s="12"/>
      <c r="D4" s="12"/>
      <c r="E4" s="12"/>
      <c r="F4" s="14"/>
    </row>
    <row r="5" spans="1:6" ht="15.75">
      <c r="A5" s="173" t="s">
        <v>2</v>
      </c>
      <c r="B5" s="173"/>
      <c r="C5" s="173"/>
      <c r="D5" s="173"/>
      <c r="E5" s="173"/>
      <c r="F5" s="173"/>
    </row>
    <row r="6" spans="1:6" ht="35.25" customHeight="1">
      <c r="A6" s="174" t="s">
        <v>139</v>
      </c>
      <c r="B6" s="174"/>
      <c r="C6" s="174"/>
      <c r="D6" s="174"/>
      <c r="E6" s="174"/>
      <c r="F6" s="174"/>
    </row>
    <row r="7" spans="1:6" ht="15.75">
      <c r="A7" s="46"/>
      <c r="B7" s="46"/>
      <c r="C7" s="46"/>
      <c r="D7" s="46"/>
      <c r="E7" s="46"/>
      <c r="F7" s="46"/>
    </row>
    <row r="8" spans="1:6" ht="15.75">
      <c r="A8" s="168" t="s">
        <v>112</v>
      </c>
      <c r="B8" s="168"/>
      <c r="C8" s="168"/>
      <c r="D8" s="13"/>
      <c r="E8" s="13"/>
      <c r="F8" s="13"/>
    </row>
    <row r="9" spans="1:7" ht="57.75" customHeight="1">
      <c r="A9" s="51" t="s">
        <v>64</v>
      </c>
      <c r="B9" s="133" t="s">
        <v>22</v>
      </c>
      <c r="C9" s="133" t="s">
        <v>9</v>
      </c>
      <c r="D9" s="133" t="s">
        <v>90</v>
      </c>
      <c r="E9" s="134" t="s">
        <v>105</v>
      </c>
      <c r="F9" s="135" t="s">
        <v>23</v>
      </c>
      <c r="G9" s="133" t="s">
        <v>24</v>
      </c>
    </row>
    <row r="10" spans="1:7" ht="12.75">
      <c r="A10" s="51" t="s">
        <v>140</v>
      </c>
      <c r="B10" s="111">
        <v>147649693</v>
      </c>
      <c r="C10" s="112">
        <v>-280212</v>
      </c>
      <c r="D10" s="112">
        <v>2868354</v>
      </c>
      <c r="E10" s="111">
        <v>2689521</v>
      </c>
      <c r="F10" s="112">
        <v>-112232946</v>
      </c>
      <c r="G10" s="109">
        <f>SUM(B10:F10)</f>
        <v>40694410</v>
      </c>
    </row>
    <row r="11" spans="1:7" ht="15.75" customHeight="1">
      <c r="A11" s="51" t="s">
        <v>56</v>
      </c>
      <c r="B11" s="111"/>
      <c r="C11" s="114"/>
      <c r="D11" s="111"/>
      <c r="E11" s="113"/>
      <c r="F11" s="111"/>
      <c r="G11" s="109" t="s">
        <v>10</v>
      </c>
    </row>
    <row r="12" spans="1:7" ht="12.75">
      <c r="A12" s="52" t="s">
        <v>66</v>
      </c>
      <c r="B12" s="108">
        <v>0</v>
      </c>
      <c r="C12" s="108">
        <v>0</v>
      </c>
      <c r="D12" s="108">
        <v>0</v>
      </c>
      <c r="E12" s="115">
        <v>0</v>
      </c>
      <c r="F12" s="115">
        <v>2015069</v>
      </c>
      <c r="G12" s="109">
        <f>SUM(B12:F12)</f>
        <v>2015069</v>
      </c>
    </row>
    <row r="13" spans="1:7" ht="12.75">
      <c r="A13" s="52" t="s">
        <v>57</v>
      </c>
      <c r="B13" s="108">
        <v>0</v>
      </c>
      <c r="C13" s="108">
        <v>0</v>
      </c>
      <c r="D13" s="108">
        <v>218454</v>
      </c>
      <c r="E13" s="115">
        <v>0</v>
      </c>
      <c r="F13" s="115">
        <v>0</v>
      </c>
      <c r="G13" s="109">
        <f>SUM(B13:F13)</f>
        <v>218454</v>
      </c>
    </row>
    <row r="14" spans="1:7" s="15" customFormat="1" ht="12.75">
      <c r="A14" s="121" t="s">
        <v>69</v>
      </c>
      <c r="B14" s="109">
        <f aca="true" t="shared" si="0" ref="B14:G14">SUM(B12:B13)</f>
        <v>0</v>
      </c>
      <c r="C14" s="109">
        <f t="shared" si="0"/>
        <v>0</v>
      </c>
      <c r="D14" s="109">
        <f t="shared" si="0"/>
        <v>218454</v>
      </c>
      <c r="E14" s="109">
        <f t="shared" si="0"/>
        <v>0</v>
      </c>
      <c r="F14" s="109">
        <f t="shared" si="0"/>
        <v>2015069</v>
      </c>
      <c r="G14" s="109">
        <f t="shared" si="0"/>
        <v>2233523</v>
      </c>
    </row>
    <row r="15" spans="1:7" s="16" customFormat="1" ht="24">
      <c r="A15" s="120" t="s">
        <v>67</v>
      </c>
      <c r="B15" s="108">
        <v>0</v>
      </c>
      <c r="C15" s="108">
        <v>0</v>
      </c>
      <c r="D15" s="108">
        <v>0</v>
      </c>
      <c r="E15" s="115">
        <v>-36988</v>
      </c>
      <c r="F15" s="115">
        <v>36988</v>
      </c>
      <c r="G15" s="109">
        <f>SUM(B15:F15)</f>
        <v>0</v>
      </c>
    </row>
    <row r="16" spans="1:7" s="28" customFormat="1" ht="13.5" thickBot="1">
      <c r="A16" s="143" t="s">
        <v>129</v>
      </c>
      <c r="B16" s="142">
        <f>SUM(B15)</f>
        <v>0</v>
      </c>
      <c r="C16" s="142">
        <f>SUM(C15)</f>
        <v>0</v>
      </c>
      <c r="D16" s="142">
        <f>SUM(D15)</f>
        <v>0</v>
      </c>
      <c r="E16" s="142">
        <f>SUM(E15)</f>
        <v>-36988</v>
      </c>
      <c r="F16" s="142">
        <f>SUM(F15)</f>
        <v>36988</v>
      </c>
      <c r="G16" s="142">
        <f>SUM(B16:F16)</f>
        <v>0</v>
      </c>
    </row>
    <row r="17" spans="1:7" s="16" customFormat="1" ht="18.75" customHeight="1" thickBot="1">
      <c r="A17" s="97" t="s">
        <v>135</v>
      </c>
      <c r="B17" s="110">
        <f aca="true" t="shared" si="1" ref="B17:G17">SUM(B10,B14,B16)</f>
        <v>147649693</v>
      </c>
      <c r="C17" s="110">
        <f t="shared" si="1"/>
        <v>-280212</v>
      </c>
      <c r="D17" s="110">
        <f t="shared" si="1"/>
        <v>3086808</v>
      </c>
      <c r="E17" s="110">
        <f t="shared" si="1"/>
        <v>2652533</v>
      </c>
      <c r="F17" s="110">
        <f t="shared" si="1"/>
        <v>-110180889</v>
      </c>
      <c r="G17" s="110">
        <f t="shared" si="1"/>
        <v>42927933</v>
      </c>
    </row>
    <row r="18" spans="1:7" ht="15.75" customHeight="1" thickTop="1">
      <c r="A18" s="51" t="s">
        <v>56</v>
      </c>
      <c r="B18" s="111"/>
      <c r="C18" s="114"/>
      <c r="D18" s="111"/>
      <c r="E18" s="113"/>
      <c r="F18" s="111"/>
      <c r="G18" s="109" t="s">
        <v>10</v>
      </c>
    </row>
    <row r="19" spans="1:7" ht="12.75">
      <c r="A19" s="52" t="s">
        <v>66</v>
      </c>
      <c r="B19" s="108">
        <v>0</v>
      </c>
      <c r="C19" s="108">
        <v>0</v>
      </c>
      <c r="D19" s="108">
        <v>0</v>
      </c>
      <c r="E19" s="115">
        <v>0</v>
      </c>
      <c r="F19" s="115">
        <v>2700175</v>
      </c>
      <c r="G19" s="109">
        <f>SUM(B19:F19)</f>
        <v>2700175</v>
      </c>
    </row>
    <row r="20" spans="1:7" ht="12.75">
      <c r="A20" s="52" t="s">
        <v>57</v>
      </c>
      <c r="B20" s="108">
        <v>0</v>
      </c>
      <c r="C20" s="108">
        <v>0</v>
      </c>
      <c r="D20" s="108">
        <v>-3424547</v>
      </c>
      <c r="E20" s="115">
        <v>0</v>
      </c>
      <c r="F20" s="115">
        <v>0</v>
      </c>
      <c r="G20" s="109">
        <f>SUM(B20:F20)</f>
        <v>-3424547</v>
      </c>
    </row>
    <row r="21" spans="1:7" s="15" customFormat="1" ht="12.75">
      <c r="A21" s="121" t="s">
        <v>128</v>
      </c>
      <c r="B21" s="109">
        <f>SUM(B19:B20)</f>
        <v>0</v>
      </c>
      <c r="C21" s="109">
        <f>SUM(C19:C20)</f>
        <v>0</v>
      </c>
      <c r="D21" s="109">
        <f>SUM(D19:D20)</f>
        <v>-3424547</v>
      </c>
      <c r="E21" s="109">
        <f>SUM(E19:E20)</f>
        <v>0</v>
      </c>
      <c r="F21" s="109">
        <f>SUM(F19:F20)</f>
        <v>2700175</v>
      </c>
      <c r="G21" s="109">
        <f>SUM(B21:F21)</f>
        <v>-724372</v>
      </c>
    </row>
    <row r="22" spans="1:7" s="16" customFormat="1" ht="24">
      <c r="A22" s="120" t="s">
        <v>67</v>
      </c>
      <c r="B22" s="108">
        <v>0</v>
      </c>
      <c r="C22" s="108">
        <v>0</v>
      </c>
      <c r="D22" s="108">
        <v>0</v>
      </c>
      <c r="E22" s="115">
        <v>-18282</v>
      </c>
      <c r="F22" s="115">
        <v>18282</v>
      </c>
      <c r="G22" s="109">
        <f>SUM(B22:F22)</f>
        <v>0</v>
      </c>
    </row>
    <row r="23" spans="1:7" s="16" customFormat="1" ht="13.5" thickBot="1">
      <c r="A23" s="121" t="s">
        <v>129</v>
      </c>
      <c r="B23" s="108">
        <f aca="true" t="shared" si="2" ref="B23:G23">SUM(B22)</f>
        <v>0</v>
      </c>
      <c r="C23" s="108">
        <f t="shared" si="2"/>
        <v>0</v>
      </c>
      <c r="D23" s="108">
        <f t="shared" si="2"/>
        <v>0</v>
      </c>
      <c r="E23" s="108">
        <f t="shared" si="2"/>
        <v>-18282</v>
      </c>
      <c r="F23" s="108">
        <f t="shared" si="2"/>
        <v>18282</v>
      </c>
      <c r="G23" s="108">
        <f t="shared" si="2"/>
        <v>0</v>
      </c>
    </row>
    <row r="24" spans="1:7" s="16" customFormat="1" ht="18" customHeight="1" thickBot="1">
      <c r="A24" s="97" t="s">
        <v>141</v>
      </c>
      <c r="B24" s="110">
        <f aca="true" t="shared" si="3" ref="B24:G24">SUM(B17,B21,B23)</f>
        <v>147649693</v>
      </c>
      <c r="C24" s="110">
        <f t="shared" si="3"/>
        <v>-280212</v>
      </c>
      <c r="D24" s="110">
        <f t="shared" si="3"/>
        <v>-337739</v>
      </c>
      <c r="E24" s="110">
        <f t="shared" si="3"/>
        <v>2634251</v>
      </c>
      <c r="F24" s="110">
        <f t="shared" si="3"/>
        <v>-107462432</v>
      </c>
      <c r="G24" s="110">
        <f t="shared" si="3"/>
        <v>42203561</v>
      </c>
    </row>
    <row r="25" spans="1:7" s="16" customFormat="1" ht="13.5" thickTop="1">
      <c r="A25" s="136"/>
      <c r="B25" s="137">
        <f>-SUM('Ф-1 '!C33)</f>
        <v>-147649693</v>
      </c>
      <c r="C25" s="137">
        <f>-SUM('Ф-1 '!C34)</f>
        <v>280212</v>
      </c>
      <c r="D25" s="137">
        <f>-SUM('Ф-1 '!C35)</f>
        <v>63327</v>
      </c>
      <c r="E25" s="137">
        <f>-SUM('Ф-1 '!C36)</f>
        <v>-2634251</v>
      </c>
      <c r="F25" s="137">
        <v>107465585</v>
      </c>
      <c r="G25" s="137">
        <f>SUM(B25:F25)</f>
        <v>-42474820</v>
      </c>
    </row>
    <row r="26" spans="1:7" s="16" customFormat="1" ht="12.75">
      <c r="A26" s="136"/>
      <c r="B26" s="137"/>
      <c r="C26" s="137"/>
      <c r="D26" s="137"/>
      <c r="E26" s="137"/>
      <c r="F26" s="137" t="s">
        <v>10</v>
      </c>
      <c r="G26" s="137" t="s">
        <v>10</v>
      </c>
    </row>
    <row r="27" spans="1:7" s="16" customFormat="1" ht="18.75" customHeight="1">
      <c r="A27" s="136"/>
      <c r="B27" s="137"/>
      <c r="C27" s="137"/>
      <c r="D27" s="137"/>
      <c r="E27" s="137"/>
      <c r="F27" s="137" t="s">
        <v>10</v>
      </c>
      <c r="G27" s="137"/>
    </row>
    <row r="28" spans="1:7" s="16" customFormat="1" ht="12.75">
      <c r="A28" s="50"/>
      <c r="B28" s="54"/>
      <c r="C28" s="54"/>
      <c r="D28" s="54"/>
      <c r="E28" s="54"/>
      <c r="F28" s="54" t="s">
        <v>10</v>
      </c>
      <c r="G28" s="26" t="s">
        <v>10</v>
      </c>
    </row>
    <row r="29" spans="1:7" s="16" customFormat="1" ht="15.75" customHeight="1">
      <c r="A29" s="169" t="s">
        <v>137</v>
      </c>
      <c r="B29" s="169"/>
      <c r="C29" s="169"/>
      <c r="D29" s="169"/>
      <c r="E29" s="169"/>
      <c r="F29" s="107"/>
      <c r="G29" s="26"/>
    </row>
    <row r="30" spans="1:7" s="16" customFormat="1" ht="15.75" customHeight="1">
      <c r="A30" s="9"/>
      <c r="B30" s="9"/>
      <c r="C30" s="9"/>
      <c r="D30" s="9"/>
      <c r="E30" s="9"/>
      <c r="F30" s="53"/>
      <c r="G30" s="26"/>
    </row>
    <row r="31" spans="1:6" s="16" customFormat="1" ht="15.75">
      <c r="A31" s="10"/>
      <c r="B31" s="11"/>
      <c r="C31" s="11"/>
      <c r="D31" s="10"/>
      <c r="E31" s="11"/>
      <c r="F31" s="53"/>
    </row>
    <row r="32" spans="1:6" s="16" customFormat="1" ht="15.75" customHeight="1">
      <c r="A32" s="169" t="s">
        <v>142</v>
      </c>
      <c r="B32" s="169"/>
      <c r="C32" s="169"/>
      <c r="D32" s="169"/>
      <c r="E32" s="169"/>
      <c r="F32" s="53"/>
    </row>
    <row r="33" spans="1:6" s="16" customFormat="1" ht="15.75">
      <c r="A33" s="9"/>
      <c r="B33" s="24"/>
      <c r="C33" s="9"/>
      <c r="D33" s="169" t="s">
        <v>10</v>
      </c>
      <c r="E33" s="169"/>
      <c r="F33" s="53"/>
    </row>
    <row r="34" spans="1:6" s="16" customFormat="1" ht="12.75">
      <c r="A34" s="50"/>
      <c r="B34" s="53"/>
      <c r="C34" s="53"/>
      <c r="D34" s="53"/>
      <c r="E34" s="53"/>
      <c r="F34" s="53"/>
    </row>
    <row r="35" spans="1:6" s="16" customFormat="1" ht="12.75">
      <c r="A35" s="50"/>
      <c r="B35" s="53"/>
      <c r="C35" s="53"/>
      <c r="D35" s="53"/>
      <c r="E35" s="53"/>
      <c r="F35" s="53"/>
    </row>
    <row r="36" spans="1:6" s="16" customFormat="1" ht="12.75">
      <c r="A36" s="50"/>
      <c r="B36" s="53"/>
      <c r="C36" s="53"/>
      <c r="D36" s="53"/>
      <c r="E36" s="53"/>
      <c r="F36" s="53"/>
    </row>
    <row r="37" spans="1:6" s="16" customFormat="1" ht="12.75">
      <c r="A37" s="50"/>
      <c r="B37" s="53"/>
      <c r="C37" s="53"/>
      <c r="D37" s="53"/>
      <c r="E37" s="53"/>
      <c r="F37" s="53"/>
    </row>
    <row r="38" spans="1:5" s="16" customFormat="1" ht="14.25">
      <c r="A38" s="17"/>
      <c r="B38" s="18"/>
      <c r="C38" s="19"/>
      <c r="E38" s="20"/>
    </row>
    <row r="39" spans="1:5" s="21" customFormat="1" ht="19.5" customHeight="1">
      <c r="A39" s="165" t="s">
        <v>10</v>
      </c>
      <c r="B39" s="165"/>
      <c r="C39" s="165"/>
      <c r="E39" s="22"/>
    </row>
  </sheetData>
  <sheetProtection/>
  <mergeCells count="7">
    <mergeCell ref="A39:C39"/>
    <mergeCell ref="A5:F5"/>
    <mergeCell ref="A6:F6"/>
    <mergeCell ref="A8:C8"/>
    <mergeCell ref="A29:E29"/>
    <mergeCell ref="A32:E32"/>
    <mergeCell ref="D33:E33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2022-08-02T06:04:20Z</cp:lastPrinted>
  <dcterms:created xsi:type="dcterms:W3CDTF">2009-05-05T06:44:20Z</dcterms:created>
  <dcterms:modified xsi:type="dcterms:W3CDTF">2022-08-15T13:19:34Z</dcterms:modified>
  <cp:category/>
  <cp:version/>
  <cp:contentType/>
  <cp:contentStatus/>
</cp:coreProperties>
</file>