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2"/>
  </bookViews>
  <sheets>
    <sheet name="баланс" sheetId="1" r:id="rId1"/>
    <sheet name="Лист3" sheetId="2" state="hidden" r:id="rId2"/>
    <sheet name="ОПиУ" sheetId="3" r:id="rId3"/>
    <sheet name="Лист4" sheetId="4" state="hidden" r:id="rId4"/>
    <sheet name="ОДД" sheetId="5" r:id="rId5"/>
    <sheet name="Капитал" sheetId="6" r:id="rId6"/>
    <sheet name="Лист2" sheetId="7" state="hidden" r:id="rId7"/>
    <sheet name="Лист1" sheetId="8" state="hidden" r:id="rId8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4">'ОДД'!#REF!</definedName>
    <definedName name="SUB6" localSheetId="5">'Капитал'!$I$1</definedName>
    <definedName name="_xlnm.Print_Titles" localSheetId="5">'Капитал'!$15:$16</definedName>
  </definedNames>
  <calcPr fullCalcOnLoad="1" refMode="R1C1"/>
</workbook>
</file>

<file path=xl/sharedStrings.xml><?xml version="1.0" encoding="utf-8"?>
<sst xmlns="http://schemas.openxmlformats.org/spreadsheetml/2006/main" count="578" uniqueCount="389">
  <si>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</si>
  <si>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</si>
  <si>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</si>
  <si>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</si>
  <si>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</si>
  <si>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</si>
  <si>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</si>
  <si>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</si>
  <si>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</si>
  <si>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</si>
  <si>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</si>
  <si>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</si>
  <si>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</si>
  <si>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</si>
  <si>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</si>
  <si>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</si>
  <si>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</si>
  <si>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</si>
  <si>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</si>
  <si>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</si>
  <si>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</si>
  <si>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</si>
  <si>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</si>
  <si>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</si>
  <si>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</si>
  <si>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</si>
  <si>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</si>
  <si>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</si>
  <si>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</si>
  <si>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</si>
  <si>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</si>
  <si>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</si>
  <si>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</si>
  <si>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</si>
  <si>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</si>
  <si>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</si>
  <si>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</si>
  <si>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</si>
  <si>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</si>
  <si>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</si>
  <si>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</si>
  <si>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</si>
  <si>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</si>
  <si>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</si>
  <si>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</si>
  <si>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</si>
  <si>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</si>
  <si>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</si>
  <si>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</si>
  <si>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</si>
  <si>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</si>
  <si>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</si>
  <si>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</si>
  <si>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</si>
  <si>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</si>
  <si>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</si>
  <si>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</si>
  <si>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</si>
  <si>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</si>
  <si>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</si>
  <si>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</si>
  <si>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</si>
  <si>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</si>
  <si>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</si>
  <si>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</si>
  <si>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</si>
  <si>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</si>
  <si>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</si>
  <si>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</si>
  <si>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</si>
  <si>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</si>
  <si>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</si>
  <si>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</si>
  <si>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</si>
  <si>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</si>
  <si>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</si>
  <si>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</si>
  <si>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</si>
  <si>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</si>
  <si>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</si>
  <si>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</si>
  <si>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</si>
  <si>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</si>
  <si>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</si>
  <si>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</si>
  <si>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</si>
  <si>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</si>
  <si>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</si>
  <si>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</si>
  <si>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</si>
  <si>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</si>
  <si>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</si>
  <si>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</si>
  <si>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</si>
  <si>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</si>
  <si>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</si>
  <si>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</si>
  <si>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</si>
  <si>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</si>
  <si>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</si>
  <si>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</si>
  <si>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</si>
  <si>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</si>
  <si>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</si>
  <si>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</si>
  <si>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</si>
  <si>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</si>
  <si>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</si>
  <si>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</si>
  <si>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</si>
  <si>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</si>
  <si>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</si>
  <si>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</si>
  <si>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</si>
  <si>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</si>
  <si>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</si>
  <si>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</si>
  <si>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</si>
  <si>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</si>
  <si>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</si>
  <si>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</si>
  <si>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</si>
  <si>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</si>
  <si>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</si>
  <si>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</si>
  <si>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</si>
  <si>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</si>
  <si>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</si>
  <si>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</si>
  <si>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</si>
  <si>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</si>
  <si>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</si>
  <si>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</si>
  <si>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</si>
  <si>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</si>
  <si>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</si>
  <si>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</si>
  <si>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</si>
  <si>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</si>
  <si>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</si>
  <si>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</si>
  <si>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</si>
  <si>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</si>
  <si>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</si>
  <si>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</si>
  <si>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</si>
  <si>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</si>
  <si>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</si>
  <si>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</si>
  <si>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</si>
  <si>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</si>
  <si>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</si>
  <si>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</si>
  <si>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</si>
  <si>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</si>
  <si>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</si>
  <si>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</si>
  <si>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</si>
  <si>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</si>
  <si>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</si>
  <si>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</si>
  <si>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</si>
  <si>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</si>
  <si>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</si>
  <si>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</si>
  <si>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</si>
  <si>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</si>
  <si>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</si>
  <si>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</si>
  <si>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</si>
  <si>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</si>
  <si>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</si>
  <si>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22</t>
  </si>
  <si>
    <t>23</t>
  </si>
  <si>
    <t>24</t>
  </si>
  <si>
    <t>25</t>
  </si>
  <si>
    <t>26</t>
  </si>
  <si>
    <t>27</t>
  </si>
  <si>
    <t>Сальдо на 1 января 2021 года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</si>
  <si>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</si>
  <si>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</si>
  <si>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</si>
  <si>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</si>
  <si>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</si>
  <si>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</si>
  <si>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</si>
  <si>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</si>
  <si>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</si>
  <si>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</si>
  <si>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</si>
  <si>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</si>
  <si>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</si>
  <si>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</si>
  <si>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</si>
  <si>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</si>
  <si>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</si>
  <si>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</si>
  <si>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</si>
  <si>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</si>
  <si>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</si>
  <si>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</si>
  <si>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</si>
  <si>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</si>
  <si>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</si>
  <si>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</si>
  <si>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</si>
  <si>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</si>
  <si>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</si>
  <si>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</si>
  <si>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</si>
  <si>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</si>
  <si>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</si>
  <si>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</si>
  <si>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</si>
  <si>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</si>
  <si>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</si>
  <si>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</si>
  <si>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</si>
  <si>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</si>
  <si>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</si>
  <si>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</si>
  <si>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</si>
  <si>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</si>
  <si>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</si>
  <si>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</si>
  <si>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</si>
  <si>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</si>
  <si>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</si>
  <si>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</si>
  <si>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</si>
  <si>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</si>
  <si>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</si>
  <si>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</si>
  <si>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</si>
  <si>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</si>
  <si>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</si>
  <si>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</si>
  <si>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</si>
  <si>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</si>
  <si>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</si>
  <si>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</si>
  <si>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</si>
  <si>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</si>
  <si>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</si>
  <si>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</si>
  <si>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</si>
  <si>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</si>
  <si>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</si>
  <si>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</si>
  <si>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</si>
  <si>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</si>
  <si>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</si>
  <si>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</si>
  <si>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</si>
  <si>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</si>
  <si>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</si>
  <si>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</si>
  <si>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</si>
  <si>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</si>
  <si>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</si>
  <si>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</si>
  <si>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</si>
  <si>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</si>
  <si>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</si>
  <si>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</si>
  <si>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</si>
  <si>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</si>
  <si>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На 31 декабря 2021 года</t>
  </si>
  <si>
    <t>по состоянию на  30 июня 2022 года</t>
  </si>
  <si>
    <t>На 30 июня 2022 года</t>
  </si>
  <si>
    <t>Краткосрочные оценочные обязательство по вознаграждениям работников</t>
  </si>
  <si>
    <t>за период, заканчивающийся 30 июня  2022 года</t>
  </si>
  <si>
    <t xml:space="preserve"> 30 июня 2022 года</t>
  </si>
  <si>
    <t xml:space="preserve"> 30 июня 2021 года</t>
  </si>
  <si>
    <t>за период , заканчивающийся 30 июня 2022 г.</t>
  </si>
  <si>
    <t>за период, заканчивающийся 30 июня 2022г.</t>
  </si>
  <si>
    <t>Сальдо на 30.06.2022 год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</si>
  <si>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</si>
  <si>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</si>
  <si>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</si>
  <si>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</si>
  <si>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</si>
  <si>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</si>
  <si>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</si>
  <si>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</si>
  <si>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</si>
  <si>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</si>
  <si>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</si>
  <si>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</si>
  <si>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</si>
  <si>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</si>
  <si>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</si>
  <si>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</si>
  <si>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</si>
  <si>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</si>
  <si>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</si>
  <si>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</si>
  <si>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</si>
  <si>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</si>
  <si>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</si>
  <si>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</si>
  <si>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</si>
  <si>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</si>
  <si>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</si>
  <si>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</si>
  <si>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</si>
  <si>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</si>
  <si>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</si>
  <si>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</si>
  <si>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</si>
  <si>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</si>
  <si>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</si>
  <si>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</si>
  <si>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</si>
  <si>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</si>
  <si>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</si>
  <si>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</si>
  <si>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</si>
  <si>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</si>
  <si>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</si>
  <si>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</si>
  <si>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</si>
  <si>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</si>
  <si>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</si>
  <si>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</si>
  <si>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</si>
  <si>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</si>
  <si>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</si>
  <si>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</si>
  <si>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</si>
  <si>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</si>
  <si>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</si>
  <si>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</si>
  <si>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</si>
  <si>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</si>
  <si>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</si>
  <si>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</si>
  <si>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</si>
  <si>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</si>
  <si>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</si>
  <si>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</si>
  <si>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</si>
  <si>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</si>
  <si>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</si>
  <si>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</si>
  <si>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</si>
  <si>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</si>
  <si>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</si>
  <si>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</si>
  <si>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</si>
  <si>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</si>
  <si>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</si>
  <si>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</si>
  <si>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</si>
  <si>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</si>
  <si>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</si>
  <si>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</si>
  <si>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</si>
  <si>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</si>
  <si>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</si>
  <si>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</si>
  <si>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</si>
  <si>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</si>
  <si>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</si>
  <si>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</si>
  <si>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</si>
  <si>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</si>
  <si>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</si>
  <si>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</si>
  <si>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</si>
  <si>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</si>
  <si>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</si>
  <si>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</si>
  <si>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</si>
  <si>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</si>
  <si>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</si>
  <si>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</si>
  <si>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</si>
  <si>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</si>
  <si>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</si>
  <si>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</si>
  <si>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</si>
  <si>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</si>
  <si>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</si>
  <si>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</si>
  <si>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</si>
  <si>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</si>
  <si>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28</t>
  </si>
  <si>
    <t>За шесть месяцев закончившиеся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</si>
</sst>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6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7" fillId="0" borderId="0" xfId="0" applyNumberFormat="1" applyFont="1" applyAlignment="1">
      <alignment horizontal="right" vertical="center"/>
    </xf>
    <xf numFmtId="0" fontId="67" fillId="0" borderId="16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3" fontId="67" fillId="0" borderId="16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6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8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hidden="1" customWidth="1"/>
    <col min="8" max="10" width="8.875" style="8" hidden="1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12" t="s">
        <v>156</v>
      </c>
      <c r="B4" s="112"/>
      <c r="C4" s="112"/>
      <c r="D4" s="112"/>
    </row>
    <row r="5" spans="1:4" ht="24.75" customHeight="1">
      <c r="A5" s="112" t="s">
        <v>268</v>
      </c>
      <c r="B5" s="112"/>
      <c r="C5" s="112"/>
      <c r="D5" s="112"/>
    </row>
    <row r="6" ht="12">
      <c r="F6" s="8" t="s">
        <v>201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269</v>
      </c>
      <c r="D8" s="15" t="s">
        <v>267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61305.84497</v>
      </c>
      <c r="D10" s="21">
        <f>105357+F10</f>
        <v>105377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20288.82239</v>
      </c>
      <c r="D11" s="21">
        <v>6114</v>
      </c>
    </row>
    <row r="12" spans="1:4" ht="12">
      <c r="A12" s="10" t="s">
        <v>5</v>
      </c>
      <c r="B12" s="17" t="s">
        <v>164</v>
      </c>
      <c r="C12" s="21">
        <f>Лист3!F22/1000</f>
        <v>4930.66049</v>
      </c>
      <c r="D12" s="21">
        <v>4930</v>
      </c>
    </row>
    <row r="13" spans="1:4" ht="12">
      <c r="A13" s="10" t="s">
        <v>6</v>
      </c>
      <c r="B13" s="17" t="s">
        <v>165</v>
      </c>
      <c r="C13" s="21">
        <f>Лист3!F18/1000</f>
        <v>88060.38708</v>
      </c>
      <c r="D13" s="21">
        <v>81847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102431.59458</v>
      </c>
      <c r="D14" s="21">
        <v>18478</v>
      </c>
      <c r="E14" s="8">
        <v>833</v>
      </c>
      <c r="F14" s="8">
        <v>833</v>
      </c>
    </row>
    <row r="15" spans="1:4" ht="12">
      <c r="A15" s="14" t="s">
        <v>179</v>
      </c>
      <c r="B15" s="18"/>
      <c r="C15" s="51">
        <f>SUM(C10:C14)</f>
        <v>277017.30951</v>
      </c>
      <c r="D15" s="51">
        <f>SUM(D10:D14)</f>
        <v>216746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1844672.06471</v>
      </c>
      <c r="D18" s="21">
        <v>1894343</v>
      </c>
    </row>
    <row r="19" spans="1:6" ht="12">
      <c r="A19" s="10" t="s">
        <v>12</v>
      </c>
      <c r="B19" s="17" t="s">
        <v>168</v>
      </c>
      <c r="C19" s="21">
        <f>Лист3!F39/1000+E19</f>
        <v>87559.24106</v>
      </c>
      <c r="D19" s="21">
        <v>89637</v>
      </c>
      <c r="E19" s="8">
        <v>70000</v>
      </c>
      <c r="F19" s="8">
        <v>70000</v>
      </c>
    </row>
    <row r="20" spans="1:4" ht="12">
      <c r="A20" s="10" t="s">
        <v>10</v>
      </c>
      <c r="B20" s="17" t="s">
        <v>169</v>
      </c>
      <c r="C20" s="21">
        <f>Лист3!F32/1000</f>
        <v>2262400</v>
      </c>
      <c r="D20" s="21">
        <v>2262400</v>
      </c>
    </row>
    <row r="21" spans="1:6" ht="12">
      <c r="A21" s="10" t="s">
        <v>13</v>
      </c>
      <c r="B21" s="17" t="s">
        <v>170</v>
      </c>
      <c r="C21" s="21">
        <f>Лист3!F45/1000+E21</f>
        <v>829382.483</v>
      </c>
      <c r="D21" s="21">
        <v>829382</v>
      </c>
      <c r="E21" s="8">
        <v>10239</v>
      </c>
      <c r="F21" s="8">
        <v>10239</v>
      </c>
    </row>
    <row r="22" spans="1:6" ht="12">
      <c r="A22" s="10" t="s">
        <v>151</v>
      </c>
      <c r="B22" s="17" t="s">
        <v>171</v>
      </c>
      <c r="C22" s="21">
        <f>Лист3!F34/1000+E22</f>
        <v>2137138</v>
      </c>
      <c r="D22" s="21">
        <v>2137138</v>
      </c>
      <c r="E22" s="8">
        <v>-103</v>
      </c>
      <c r="F22" s="8">
        <v>-103</v>
      </c>
    </row>
    <row r="23" spans="1:4" ht="12">
      <c r="A23" s="14" t="s">
        <v>180</v>
      </c>
      <c r="B23" s="18"/>
      <c r="C23" s="51">
        <f>SUM(C18:C22)</f>
        <v>7161151.78877</v>
      </c>
      <c r="D23" s="51">
        <f>SUM(D18:D22)</f>
        <v>7212900</v>
      </c>
    </row>
    <row r="24" spans="1:7" ht="12">
      <c r="A24" s="14" t="s">
        <v>199</v>
      </c>
      <c r="B24" s="15"/>
      <c r="C24" s="51">
        <f>C15+C16+C23</f>
        <v>7438169.0982800005</v>
      </c>
      <c r="D24" s="51">
        <f>D15+D16+D23</f>
        <v>7429646</v>
      </c>
      <c r="E24" s="8">
        <f>SUM(E9:E23)</f>
        <v>80989</v>
      </c>
      <c r="F24" s="8">
        <f>SUM(F9:F23)</f>
        <v>80989</v>
      </c>
      <c r="G24" s="29"/>
    </row>
    <row r="25" spans="1:4" ht="24">
      <c r="A25" s="14" t="s">
        <v>14</v>
      </c>
      <c r="B25" s="15" t="s">
        <v>161</v>
      </c>
      <c r="C25" s="15" t="s">
        <v>269</v>
      </c>
      <c r="D25" s="15" t="s">
        <v>267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15</v>
      </c>
      <c r="C27" s="21">
        <f>Лист3!G50/1000</f>
        <v>238067.97224</v>
      </c>
      <c r="D27" s="21">
        <v>900212</v>
      </c>
    </row>
    <row r="28" spans="1:6" ht="12">
      <c r="A28" s="10" t="s">
        <v>17</v>
      </c>
      <c r="B28" s="9">
        <v>16</v>
      </c>
      <c r="C28" s="21">
        <f>(Лист3!G52+Лист3!G58+Лист3!G64)/1000+E28</f>
        <v>646933.90999</v>
      </c>
      <c r="D28" s="21">
        <v>813889</v>
      </c>
      <c r="E28" s="8">
        <f>41464+430+152</f>
        <v>42046</v>
      </c>
      <c r="F28" s="8">
        <f>41464+152+430</f>
        <v>42046</v>
      </c>
    </row>
    <row r="29" spans="1:4" ht="24">
      <c r="A29" s="10" t="s">
        <v>270</v>
      </c>
      <c r="B29" s="9">
        <v>17</v>
      </c>
      <c r="C29" s="21">
        <f>Лист3!G70/1000</f>
        <v>552.318</v>
      </c>
      <c r="D29" s="21">
        <v>552</v>
      </c>
    </row>
    <row r="30" spans="1:4" ht="12">
      <c r="A30" s="10" t="s">
        <v>18</v>
      </c>
      <c r="B30" s="9">
        <v>18</v>
      </c>
      <c r="C30" s="21">
        <f>Лист3!G72/1000</f>
        <v>366332.8655</v>
      </c>
      <c r="D30" s="21">
        <v>502659</v>
      </c>
    </row>
    <row r="31" spans="1:4" ht="12">
      <c r="A31" s="14" t="s">
        <v>181</v>
      </c>
      <c r="B31" s="15"/>
      <c r="C31" s="51">
        <f>SUM(C27:C30)</f>
        <v>1251887.06573</v>
      </c>
      <c r="D31" s="51">
        <f>SUM(D27:D30)</f>
        <v>2217312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19</v>
      </c>
      <c r="C34" s="21">
        <f>Лист3!G75/1000</f>
        <v>8877445</v>
      </c>
      <c r="D34" s="21">
        <v>9118819</v>
      </c>
    </row>
    <row r="35" spans="1:6" ht="12">
      <c r="A35" s="10" t="s">
        <v>21</v>
      </c>
      <c r="B35" s="9">
        <v>20</v>
      </c>
      <c r="C35" s="21">
        <f>Лист3!G77/1000+E35</f>
        <v>3104768.328</v>
      </c>
      <c r="D35" s="21">
        <v>1802620</v>
      </c>
      <c r="E35" s="8">
        <v>81545</v>
      </c>
      <c r="F35" s="8">
        <v>81545</v>
      </c>
    </row>
    <row r="36" spans="1:4" ht="12">
      <c r="A36" s="14" t="s">
        <v>182</v>
      </c>
      <c r="B36" s="15"/>
      <c r="C36" s="51">
        <f>SUM(C34:C35)</f>
        <v>11982213.328</v>
      </c>
      <c r="D36" s="51">
        <f>SUM(D34:D35)</f>
        <v>10921439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21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21</v>
      </c>
      <c r="C39" s="21">
        <f>Лист3!G81/1000+E39</f>
        <v>-6795931.295450001</v>
      </c>
      <c r="D39" s="21">
        <v>-6709105</v>
      </c>
      <c r="E39" s="29">
        <v>-42602</v>
      </c>
      <c r="F39" s="29">
        <v>-42602</v>
      </c>
      <c r="G39" s="29">
        <f>C39-D39</f>
        <v>-86826.29545000102</v>
      </c>
      <c r="H39" s="29"/>
      <c r="I39" s="29"/>
      <c r="N39" s="29"/>
    </row>
    <row r="40" spans="1:7" ht="24">
      <c r="A40" s="10" t="s">
        <v>184</v>
      </c>
      <c r="B40" s="9"/>
      <c r="C40" s="21">
        <f>C38+C39</f>
        <v>-5795931.295450001</v>
      </c>
      <c r="D40" s="21">
        <f>D38+D39</f>
        <v>-5709105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183</v>
      </c>
      <c r="B42" s="15"/>
      <c r="C42" s="51">
        <f>C40+C41</f>
        <v>-5795931.295450001</v>
      </c>
      <c r="D42" s="51">
        <f>D40+D41</f>
        <v>-5709105</v>
      </c>
      <c r="E42" s="8">
        <f>SUM(E28:E41)</f>
        <v>80989</v>
      </c>
      <c r="F42" s="8">
        <f>SUM(F28:F41)</f>
        <v>80989</v>
      </c>
    </row>
    <row r="43" spans="1:4" ht="12">
      <c r="A43" s="14" t="s">
        <v>200</v>
      </c>
      <c r="B43" s="15"/>
      <c r="C43" s="51">
        <f>C31+C32+C36+C42</f>
        <v>7438169.098279999</v>
      </c>
      <c r="D43" s="51">
        <f>D31+D32+D36+D42</f>
        <v>7429646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-57959.31295450001</v>
      </c>
      <c r="D45" s="50">
        <f>D42/100</f>
        <v>-57091.05</v>
      </c>
      <c r="E45" s="49"/>
      <c r="G45" s="29"/>
      <c r="H45" s="49"/>
    </row>
    <row r="46" spans="1:3" ht="12">
      <c r="A46" s="11"/>
      <c r="B46" s="44"/>
      <c r="C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PageLayoutView="0" workbookViewId="0" topLeftCell="A61">
      <selection activeCell="D86" sqref="D86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277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278</v>
      </c>
      <c r="B4" s="90" t="s">
        <v>279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13" t="s">
        <v>280</v>
      </c>
      <c r="B6" s="115" t="s">
        <v>281</v>
      </c>
      <c r="C6" s="115"/>
      <c r="D6" s="115" t="s">
        <v>282</v>
      </c>
      <c r="E6" s="115"/>
      <c r="F6" s="115" t="s">
        <v>283</v>
      </c>
      <c r="G6" s="115"/>
    </row>
    <row r="7" spans="1:7" ht="12.75">
      <c r="A7" s="114"/>
      <c r="B7" s="91" t="s">
        <v>284</v>
      </c>
      <c r="C7" s="91" t="s">
        <v>285</v>
      </c>
      <c r="D7" s="91" t="s">
        <v>284</v>
      </c>
      <c r="E7" s="91" t="s">
        <v>285</v>
      </c>
      <c r="F7" s="91" t="s">
        <v>284</v>
      </c>
      <c r="G7" s="91" t="s">
        <v>285</v>
      </c>
    </row>
    <row r="8" spans="1:7" ht="12.75">
      <c r="A8" s="92" t="s">
        <v>286</v>
      </c>
      <c r="B8" s="93">
        <v>105357443.11</v>
      </c>
      <c r="C8" s="94"/>
      <c r="D8" s="93">
        <v>3643850534.12</v>
      </c>
      <c r="E8" s="93">
        <v>3687922132.2599998</v>
      </c>
      <c r="F8" s="93">
        <v>61285844.97</v>
      </c>
      <c r="G8" s="94"/>
    </row>
    <row r="9" spans="1:7" ht="12.75">
      <c r="A9" s="95" t="s">
        <v>287</v>
      </c>
      <c r="B9" s="96">
        <v>178721</v>
      </c>
      <c r="C9" s="97"/>
      <c r="D9" s="97"/>
      <c r="E9" s="97"/>
      <c r="F9" s="96">
        <v>178721</v>
      </c>
      <c r="G9" s="97"/>
    </row>
    <row r="10" spans="1:7" ht="12.75">
      <c r="A10" s="95" t="s">
        <v>288</v>
      </c>
      <c r="B10" s="97"/>
      <c r="C10" s="97"/>
      <c r="D10" s="96">
        <v>723814503.4</v>
      </c>
      <c r="E10" s="96">
        <v>723814503.4</v>
      </c>
      <c r="F10" s="97"/>
      <c r="G10" s="97"/>
    </row>
    <row r="11" spans="1:7" ht="12.75">
      <c r="A11" s="98" t="s">
        <v>289</v>
      </c>
      <c r="B11" s="97"/>
      <c r="C11" s="97"/>
      <c r="D11" s="96">
        <v>723814503.4</v>
      </c>
      <c r="E11" s="96">
        <v>723814503.4</v>
      </c>
      <c r="F11" s="97"/>
      <c r="G11" s="97"/>
    </row>
    <row r="12" spans="1:7" ht="24">
      <c r="A12" s="95" t="s">
        <v>290</v>
      </c>
      <c r="B12" s="96">
        <v>105178722.11</v>
      </c>
      <c r="C12" s="97"/>
      <c r="D12" s="96">
        <v>2920036030.72</v>
      </c>
      <c r="E12" s="96">
        <v>2964107628.86</v>
      </c>
      <c r="F12" s="96">
        <v>61107123.97</v>
      </c>
      <c r="G12" s="97"/>
    </row>
    <row r="13" spans="1:7" ht="21">
      <c r="A13" s="92" t="s">
        <v>291</v>
      </c>
      <c r="B13" s="93">
        <v>6695511.22</v>
      </c>
      <c r="C13" s="94"/>
      <c r="D13" s="93">
        <v>871751212.23</v>
      </c>
      <c r="E13" s="93">
        <v>858157901.06</v>
      </c>
      <c r="F13" s="93">
        <v>20288822.39</v>
      </c>
      <c r="G13" s="94"/>
    </row>
    <row r="14" spans="1:7" ht="36">
      <c r="A14" s="95" t="s">
        <v>292</v>
      </c>
      <c r="B14" s="96">
        <v>9116995.7</v>
      </c>
      <c r="C14" s="97"/>
      <c r="D14" s="96">
        <v>871751212.23</v>
      </c>
      <c r="E14" s="96">
        <v>858157901.06</v>
      </c>
      <c r="F14" s="96">
        <v>22710306.87</v>
      </c>
      <c r="G14" s="97"/>
    </row>
    <row r="15" spans="1:7" ht="24">
      <c r="A15" s="95" t="s">
        <v>293</v>
      </c>
      <c r="B15" s="96">
        <v>430000</v>
      </c>
      <c r="C15" s="97"/>
      <c r="D15" s="97"/>
      <c r="E15" s="97"/>
      <c r="F15" s="96">
        <v>430000</v>
      </c>
      <c r="G15" s="97"/>
    </row>
    <row r="16" spans="1:7" ht="24">
      <c r="A16" s="98" t="s">
        <v>294</v>
      </c>
      <c r="B16" s="96">
        <v>430000</v>
      </c>
      <c r="C16" s="97"/>
      <c r="D16" s="97"/>
      <c r="E16" s="97"/>
      <c r="F16" s="96">
        <v>430000</v>
      </c>
      <c r="G16" s="97"/>
    </row>
    <row r="17" spans="1:7" ht="36">
      <c r="A17" s="95" t="s">
        <v>295</v>
      </c>
      <c r="B17" s="97"/>
      <c r="C17" s="96">
        <v>2851484.48</v>
      </c>
      <c r="D17" s="97"/>
      <c r="E17" s="97"/>
      <c r="F17" s="97"/>
      <c r="G17" s="96">
        <v>2851484.48</v>
      </c>
    </row>
    <row r="18" spans="1:7" ht="12.75">
      <c r="A18" s="92" t="s">
        <v>296</v>
      </c>
      <c r="B18" s="93">
        <v>81847012.55</v>
      </c>
      <c r="C18" s="94"/>
      <c r="D18" s="93">
        <v>29998219.41</v>
      </c>
      <c r="E18" s="93">
        <v>23784844.88</v>
      </c>
      <c r="F18" s="93">
        <v>88060387.08</v>
      </c>
      <c r="G18" s="94"/>
    </row>
    <row r="19" spans="1:7" ht="12.75">
      <c r="A19" s="95" t="s">
        <v>297</v>
      </c>
      <c r="B19" s="96">
        <v>76281783.09</v>
      </c>
      <c r="C19" s="97"/>
      <c r="D19" s="96">
        <v>29998219.41</v>
      </c>
      <c r="E19" s="96">
        <v>23784844.88</v>
      </c>
      <c r="F19" s="96">
        <v>82495157.62</v>
      </c>
      <c r="G19" s="97"/>
    </row>
    <row r="20" spans="1:7" ht="12.75">
      <c r="A20" s="95" t="s">
        <v>298</v>
      </c>
      <c r="B20" s="96">
        <v>5565229.46</v>
      </c>
      <c r="C20" s="97"/>
      <c r="D20" s="97"/>
      <c r="E20" s="97"/>
      <c r="F20" s="96">
        <v>5565229.46</v>
      </c>
      <c r="G20" s="97"/>
    </row>
    <row r="21" spans="1:7" ht="12.75">
      <c r="A21" s="92" t="s">
        <v>299</v>
      </c>
      <c r="B21" s="93">
        <v>7785666.47</v>
      </c>
      <c r="C21" s="94"/>
      <c r="D21" s="93">
        <v>20222513.91</v>
      </c>
      <c r="E21" s="93">
        <v>19983885.15</v>
      </c>
      <c r="F21" s="93">
        <v>8024295.23</v>
      </c>
      <c r="G21" s="94"/>
    </row>
    <row r="22" spans="1:7" ht="24">
      <c r="A22" s="95" t="s">
        <v>300</v>
      </c>
      <c r="B22" s="96">
        <v>4929591.49</v>
      </c>
      <c r="C22" s="97"/>
      <c r="D22" s="96">
        <v>1069</v>
      </c>
      <c r="E22" s="97"/>
      <c r="F22" s="96">
        <v>4930660.49</v>
      </c>
      <c r="G22" s="97"/>
    </row>
    <row r="23" spans="1:7" ht="24">
      <c r="A23" s="95" t="s">
        <v>301</v>
      </c>
      <c r="B23" s="99">
        <v>0.02</v>
      </c>
      <c r="C23" s="97"/>
      <c r="D23" s="96">
        <v>20221444.91</v>
      </c>
      <c r="E23" s="96">
        <v>19983885.15</v>
      </c>
      <c r="F23" s="96">
        <v>237559.78</v>
      </c>
      <c r="G23" s="97"/>
    </row>
    <row r="24" spans="1:7" ht="24">
      <c r="A24" s="98" t="s">
        <v>302</v>
      </c>
      <c r="B24" s="99">
        <v>0.02</v>
      </c>
      <c r="C24" s="97"/>
      <c r="D24" s="96">
        <v>19485303.21</v>
      </c>
      <c r="E24" s="96">
        <v>19485303.21</v>
      </c>
      <c r="F24" s="99">
        <v>0.02</v>
      </c>
      <c r="G24" s="97"/>
    </row>
    <row r="25" spans="1:7" ht="36">
      <c r="A25" s="98" t="s">
        <v>303</v>
      </c>
      <c r="B25" s="97"/>
      <c r="C25" s="97"/>
      <c r="D25" s="96">
        <v>736141.7</v>
      </c>
      <c r="E25" s="96">
        <v>498581.94</v>
      </c>
      <c r="F25" s="96">
        <v>237559.76</v>
      </c>
      <c r="G25" s="97"/>
    </row>
    <row r="26" spans="1:7" ht="24">
      <c r="A26" s="95" t="s">
        <v>304</v>
      </c>
      <c r="B26" s="96">
        <v>2856074.96</v>
      </c>
      <c r="C26" s="97"/>
      <c r="D26" s="97"/>
      <c r="E26" s="97"/>
      <c r="F26" s="96">
        <v>2856074.96</v>
      </c>
      <c r="G26" s="97"/>
    </row>
    <row r="27" spans="1:7" ht="12.75">
      <c r="A27" s="92" t="s">
        <v>305</v>
      </c>
      <c r="B27" s="93">
        <v>14788134.97</v>
      </c>
      <c r="C27" s="94"/>
      <c r="D27" s="93">
        <v>144398640.87</v>
      </c>
      <c r="E27" s="93">
        <v>60681816</v>
      </c>
      <c r="F27" s="93">
        <v>98504959.84</v>
      </c>
      <c r="G27" s="94"/>
    </row>
    <row r="28" spans="1:7" ht="24">
      <c r="A28" s="95" t="s">
        <v>306</v>
      </c>
      <c r="B28" s="96">
        <v>11838640.5</v>
      </c>
      <c r="C28" s="97"/>
      <c r="D28" s="96">
        <v>128689963.3</v>
      </c>
      <c r="E28" s="96">
        <v>54616458.7</v>
      </c>
      <c r="F28" s="96">
        <v>85912145.1</v>
      </c>
      <c r="G28" s="97"/>
    </row>
    <row r="29" spans="1:7" ht="12.75">
      <c r="A29" s="95" t="s">
        <v>307</v>
      </c>
      <c r="B29" s="96">
        <v>4005208.47</v>
      </c>
      <c r="C29" s="97"/>
      <c r="D29" s="96">
        <v>12381703</v>
      </c>
      <c r="E29" s="96">
        <v>5067264.93</v>
      </c>
      <c r="F29" s="96">
        <v>11319646.54</v>
      </c>
      <c r="G29" s="97"/>
    </row>
    <row r="30" spans="1:7" ht="36">
      <c r="A30" s="95" t="s">
        <v>308</v>
      </c>
      <c r="B30" s="97"/>
      <c r="C30" s="96">
        <v>1055714</v>
      </c>
      <c r="D30" s="97"/>
      <c r="E30" s="97"/>
      <c r="F30" s="97"/>
      <c r="G30" s="96">
        <v>1055714</v>
      </c>
    </row>
    <row r="31" spans="1:7" ht="12.75">
      <c r="A31" s="95" t="s">
        <v>309</v>
      </c>
      <c r="B31" s="97"/>
      <c r="C31" s="97"/>
      <c r="D31" s="96">
        <v>3326974.57</v>
      </c>
      <c r="E31" s="96">
        <v>998092.37</v>
      </c>
      <c r="F31" s="96">
        <v>2328882.2</v>
      </c>
      <c r="G31" s="97"/>
    </row>
    <row r="32" spans="1:7" ht="21">
      <c r="A32" s="92" t="s">
        <v>310</v>
      </c>
      <c r="B32" s="93">
        <v>2262400000</v>
      </c>
      <c r="C32" s="94"/>
      <c r="D32" s="94"/>
      <c r="E32" s="94"/>
      <c r="F32" s="93">
        <v>2262400000</v>
      </c>
      <c r="G32" s="94"/>
    </row>
    <row r="33" spans="1:7" ht="24">
      <c r="A33" s="95" t="s">
        <v>311</v>
      </c>
      <c r="B33" s="96">
        <v>2262400000</v>
      </c>
      <c r="C33" s="97"/>
      <c r="D33" s="97"/>
      <c r="E33" s="97"/>
      <c r="F33" s="96">
        <v>2262400000</v>
      </c>
      <c r="G33" s="97"/>
    </row>
    <row r="34" spans="1:7" ht="12.75">
      <c r="A34" s="92" t="s">
        <v>312</v>
      </c>
      <c r="B34" s="93">
        <v>2137241000</v>
      </c>
      <c r="C34" s="94"/>
      <c r="D34" s="94"/>
      <c r="E34" s="94"/>
      <c r="F34" s="93">
        <v>2137241000</v>
      </c>
      <c r="G34" s="94"/>
    </row>
    <row r="35" spans="1:7" ht="24">
      <c r="A35" s="95" t="s">
        <v>313</v>
      </c>
      <c r="B35" s="96">
        <v>2137241000</v>
      </c>
      <c r="C35" s="97"/>
      <c r="D35" s="97"/>
      <c r="E35" s="97"/>
      <c r="F35" s="96">
        <v>2137241000</v>
      </c>
      <c r="G35" s="97"/>
    </row>
    <row r="36" spans="1:7" ht="12.75">
      <c r="A36" s="92" t="s">
        <v>314</v>
      </c>
      <c r="B36" s="93">
        <v>1894342834.01</v>
      </c>
      <c r="C36" s="94"/>
      <c r="D36" s="94"/>
      <c r="E36" s="93">
        <v>49670769.3</v>
      </c>
      <c r="F36" s="93">
        <v>1844672064.71</v>
      </c>
      <c r="G36" s="94"/>
    </row>
    <row r="37" spans="1:7" ht="12.75">
      <c r="A37" s="95" t="s">
        <v>315</v>
      </c>
      <c r="B37" s="96">
        <v>3076619985.16</v>
      </c>
      <c r="C37" s="97"/>
      <c r="D37" s="97"/>
      <c r="E37" s="97"/>
      <c r="F37" s="96">
        <v>3076619985.16</v>
      </c>
      <c r="G37" s="97"/>
    </row>
    <row r="38" spans="1:7" ht="24">
      <c r="A38" s="95" t="s">
        <v>316</v>
      </c>
      <c r="B38" s="97"/>
      <c r="C38" s="96">
        <v>1182277151.15</v>
      </c>
      <c r="D38" s="97"/>
      <c r="E38" s="96">
        <v>49670769.3</v>
      </c>
      <c r="F38" s="97"/>
      <c r="G38" s="96">
        <v>1231947920.4499998</v>
      </c>
    </row>
    <row r="39" spans="1:7" ht="12.75">
      <c r="A39" s="92" t="s">
        <v>317</v>
      </c>
      <c r="B39" s="93">
        <v>19636549.24</v>
      </c>
      <c r="C39" s="94"/>
      <c r="D39" s="93">
        <v>1144708.04</v>
      </c>
      <c r="E39" s="93">
        <v>3222016.22</v>
      </c>
      <c r="F39" s="93">
        <v>17559241.06</v>
      </c>
      <c r="G39" s="94"/>
    </row>
    <row r="40" spans="1:7" ht="12.75">
      <c r="A40" s="95" t="s">
        <v>318</v>
      </c>
      <c r="B40" s="96">
        <v>206508678.13</v>
      </c>
      <c r="C40" s="97"/>
      <c r="D40" s="96">
        <v>935562.51</v>
      </c>
      <c r="E40" s="96">
        <v>228098.7</v>
      </c>
      <c r="F40" s="96">
        <v>207216141.94</v>
      </c>
      <c r="G40" s="97"/>
    </row>
    <row r="41" spans="1:7" ht="12.75">
      <c r="A41" s="95" t="s">
        <v>319</v>
      </c>
      <c r="B41" s="97"/>
      <c r="C41" s="96">
        <v>186872128.89</v>
      </c>
      <c r="D41" s="96">
        <v>209145.53</v>
      </c>
      <c r="E41" s="96">
        <v>2993917.52</v>
      </c>
      <c r="F41" s="97"/>
      <c r="G41" s="96">
        <v>189656900.88</v>
      </c>
    </row>
    <row r="42" spans="1:7" ht="12.75">
      <c r="A42" s="92" t="s">
        <v>320</v>
      </c>
      <c r="B42" s="94"/>
      <c r="C42" s="94"/>
      <c r="D42" s="94"/>
      <c r="E42" s="94"/>
      <c r="F42" s="94"/>
      <c r="G42" s="94"/>
    </row>
    <row r="43" spans="1:7" ht="24">
      <c r="A43" s="95" t="s">
        <v>321</v>
      </c>
      <c r="B43" s="96">
        <v>1059188.86</v>
      </c>
      <c r="C43" s="97"/>
      <c r="D43" s="97"/>
      <c r="E43" s="97"/>
      <c r="F43" s="96">
        <v>1059188.86</v>
      </c>
      <c r="G43" s="97"/>
    </row>
    <row r="44" spans="1:7" ht="24">
      <c r="A44" s="95" t="s">
        <v>322</v>
      </c>
      <c r="B44" s="97"/>
      <c r="C44" s="96">
        <v>1059188.86</v>
      </c>
      <c r="D44" s="97"/>
      <c r="E44" s="97"/>
      <c r="F44" s="97"/>
      <c r="G44" s="96">
        <v>1059188.86</v>
      </c>
    </row>
    <row r="45" spans="1:7" ht="12.75">
      <c r="A45" s="92" t="s">
        <v>323</v>
      </c>
      <c r="B45" s="93">
        <v>819143483</v>
      </c>
      <c r="C45" s="94"/>
      <c r="D45" s="94"/>
      <c r="E45" s="94"/>
      <c r="F45" s="93">
        <v>819143483</v>
      </c>
      <c r="G45" s="94"/>
    </row>
    <row r="46" spans="1:7" ht="36">
      <c r="A46" s="95" t="s">
        <v>324</v>
      </c>
      <c r="B46" s="96">
        <v>819143483</v>
      </c>
      <c r="C46" s="97"/>
      <c r="D46" s="97"/>
      <c r="E46" s="97"/>
      <c r="F46" s="96">
        <v>819143483</v>
      </c>
      <c r="G46" s="97"/>
    </row>
    <row r="47" spans="1:7" ht="12.75">
      <c r="A47" s="92" t="s">
        <v>325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326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327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328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93">
        <v>238067972.24</v>
      </c>
    </row>
    <row r="51" spans="1:7" ht="24">
      <c r="A51" s="95" t="s">
        <v>329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96">
        <v>238067972.24</v>
      </c>
    </row>
    <row r="52" spans="1:7" ht="12.75">
      <c r="A52" s="92" t="s">
        <v>330</v>
      </c>
      <c r="B52" s="94"/>
      <c r="C52" s="93">
        <v>37124873.68</v>
      </c>
      <c r="D52" s="93">
        <v>125214595.58</v>
      </c>
      <c r="E52" s="93">
        <v>112056052.62</v>
      </c>
      <c r="F52" s="94"/>
      <c r="G52" s="93">
        <v>23966330.72</v>
      </c>
    </row>
    <row r="53" spans="1:7" ht="24">
      <c r="A53" s="95" t="s">
        <v>331</v>
      </c>
      <c r="B53" s="97"/>
      <c r="C53" s="97"/>
      <c r="D53" s="96">
        <v>175800</v>
      </c>
      <c r="E53" s="96">
        <v>204888</v>
      </c>
      <c r="F53" s="97"/>
      <c r="G53" s="96">
        <v>29088</v>
      </c>
    </row>
    <row r="54" spans="1:7" ht="24">
      <c r="A54" s="95" t="s">
        <v>332</v>
      </c>
      <c r="B54" s="97"/>
      <c r="C54" s="96">
        <v>37124873.68</v>
      </c>
      <c r="D54" s="96">
        <v>106883395.58</v>
      </c>
      <c r="E54" s="96">
        <v>96722247.62</v>
      </c>
      <c r="F54" s="97"/>
      <c r="G54" s="96">
        <v>26963725.72</v>
      </c>
    </row>
    <row r="55" spans="1:7" ht="12.75">
      <c r="A55" s="95" t="s">
        <v>333</v>
      </c>
      <c r="B55" s="97"/>
      <c r="C55" s="97"/>
      <c r="D55" s="96">
        <v>215400</v>
      </c>
      <c r="E55" s="96">
        <v>250483</v>
      </c>
      <c r="F55" s="97"/>
      <c r="G55" s="96">
        <v>35083</v>
      </c>
    </row>
    <row r="56" spans="1:7" ht="12.75">
      <c r="A56" s="95" t="s">
        <v>334</v>
      </c>
      <c r="B56" s="97"/>
      <c r="C56" s="97"/>
      <c r="D56" s="96">
        <v>1380000</v>
      </c>
      <c r="E56" s="96">
        <v>1359600</v>
      </c>
      <c r="F56" s="97"/>
      <c r="G56" s="100">
        <v>-20400</v>
      </c>
    </row>
    <row r="57" spans="1:7" ht="12.75">
      <c r="A57" s="95" t="s">
        <v>335</v>
      </c>
      <c r="B57" s="97"/>
      <c r="C57" s="97"/>
      <c r="D57" s="96">
        <v>16560000</v>
      </c>
      <c r="E57" s="96">
        <v>13518834</v>
      </c>
      <c r="F57" s="97"/>
      <c r="G57" s="100">
        <v>-3041166</v>
      </c>
    </row>
    <row r="58" spans="1:7" ht="31.5">
      <c r="A58" s="92" t="s">
        <v>336</v>
      </c>
      <c r="B58" s="94"/>
      <c r="C58" s="94"/>
      <c r="D58" s="93">
        <v>753101</v>
      </c>
      <c r="E58" s="93">
        <v>882653</v>
      </c>
      <c r="F58" s="94"/>
      <c r="G58" s="93">
        <v>129552</v>
      </c>
    </row>
    <row r="59" spans="1:7" ht="24">
      <c r="A59" s="95" t="s">
        <v>337</v>
      </c>
      <c r="B59" s="97"/>
      <c r="C59" s="97"/>
      <c r="D59" s="96">
        <v>346153</v>
      </c>
      <c r="E59" s="96">
        <v>405778</v>
      </c>
      <c r="F59" s="97"/>
      <c r="G59" s="96">
        <v>59625</v>
      </c>
    </row>
    <row r="60" spans="1:7" ht="24">
      <c r="A60" s="98" t="s">
        <v>338</v>
      </c>
      <c r="B60" s="97"/>
      <c r="C60" s="97"/>
      <c r="D60" s="96">
        <v>142678</v>
      </c>
      <c r="E60" s="96">
        <v>167340</v>
      </c>
      <c r="F60" s="97"/>
      <c r="G60" s="96">
        <v>24662</v>
      </c>
    </row>
    <row r="61" spans="1:7" ht="36">
      <c r="A61" s="98" t="s">
        <v>339</v>
      </c>
      <c r="B61" s="97"/>
      <c r="C61" s="97"/>
      <c r="D61" s="96">
        <v>81391</v>
      </c>
      <c r="E61" s="96">
        <v>95376</v>
      </c>
      <c r="F61" s="97"/>
      <c r="G61" s="96">
        <v>13985</v>
      </c>
    </row>
    <row r="62" spans="1:7" ht="36">
      <c r="A62" s="98" t="s">
        <v>340</v>
      </c>
      <c r="B62" s="97"/>
      <c r="C62" s="97"/>
      <c r="D62" s="96">
        <v>122084</v>
      </c>
      <c r="E62" s="96">
        <v>143062</v>
      </c>
      <c r="F62" s="97"/>
      <c r="G62" s="96">
        <v>20978</v>
      </c>
    </row>
    <row r="63" spans="1:7" ht="24">
      <c r="A63" s="95" t="s">
        <v>341</v>
      </c>
      <c r="B63" s="97"/>
      <c r="C63" s="97"/>
      <c r="D63" s="96">
        <v>406948</v>
      </c>
      <c r="E63" s="96">
        <v>476875</v>
      </c>
      <c r="F63" s="97"/>
      <c r="G63" s="96">
        <v>69927</v>
      </c>
    </row>
    <row r="64" spans="1:7" ht="21">
      <c r="A64" s="92" t="s">
        <v>342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93">
        <v>580792027.27</v>
      </c>
    </row>
    <row r="65" spans="1:7" ht="24">
      <c r="A65" s="95" t="s">
        <v>343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96">
        <v>580242103.27</v>
      </c>
    </row>
    <row r="66" spans="1:7" ht="24">
      <c r="A66" s="95" t="s">
        <v>344</v>
      </c>
      <c r="B66" s="97"/>
      <c r="C66" s="97"/>
      <c r="D66" s="96">
        <v>4374982</v>
      </c>
      <c r="E66" s="96">
        <v>4924906</v>
      </c>
      <c r="F66" s="97"/>
      <c r="G66" s="96">
        <v>549924</v>
      </c>
    </row>
    <row r="67" spans="1:7" ht="24">
      <c r="A67" s="95" t="s">
        <v>345</v>
      </c>
      <c r="B67" s="97"/>
      <c r="C67" s="97"/>
      <c r="D67" s="96">
        <v>118383</v>
      </c>
      <c r="E67" s="96">
        <v>118383</v>
      </c>
      <c r="F67" s="97"/>
      <c r="G67" s="97"/>
    </row>
    <row r="68" spans="1:7" ht="36">
      <c r="A68" s="98" t="s">
        <v>346</v>
      </c>
      <c r="B68" s="97"/>
      <c r="C68" s="97"/>
      <c r="D68" s="96">
        <v>45945</v>
      </c>
      <c r="E68" s="96">
        <v>45945</v>
      </c>
      <c r="F68" s="97"/>
      <c r="G68" s="97"/>
    </row>
    <row r="69" spans="1:7" ht="24">
      <c r="A69" s="98" t="s">
        <v>347</v>
      </c>
      <c r="B69" s="97"/>
      <c r="C69" s="97"/>
      <c r="D69" s="96">
        <v>72438</v>
      </c>
      <c r="E69" s="96">
        <v>72438</v>
      </c>
      <c r="F69" s="97"/>
      <c r="G69" s="97"/>
    </row>
    <row r="70" spans="1:7" ht="21">
      <c r="A70" s="92" t="s">
        <v>348</v>
      </c>
      <c r="B70" s="94"/>
      <c r="C70" s="93">
        <v>552318</v>
      </c>
      <c r="D70" s="94"/>
      <c r="E70" s="94"/>
      <c r="F70" s="94"/>
      <c r="G70" s="93">
        <v>552318</v>
      </c>
    </row>
    <row r="71" spans="1:7" ht="36">
      <c r="A71" s="95" t="s">
        <v>349</v>
      </c>
      <c r="B71" s="97"/>
      <c r="C71" s="96">
        <v>552318</v>
      </c>
      <c r="D71" s="97"/>
      <c r="E71" s="97"/>
      <c r="F71" s="97"/>
      <c r="G71" s="96">
        <v>552318</v>
      </c>
    </row>
    <row r="72" spans="1:7" ht="21">
      <c r="A72" s="92" t="s">
        <v>350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93">
        <v>366332865.5</v>
      </c>
    </row>
    <row r="73" spans="1:7" ht="24">
      <c r="A73" s="95" t="s">
        <v>351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96">
        <v>366332865.5</v>
      </c>
    </row>
    <row r="74" spans="1:7" ht="24">
      <c r="A74" s="95" t="s">
        <v>352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353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93">
        <v>8877445000</v>
      </c>
    </row>
    <row r="76" spans="1:7" ht="36">
      <c r="A76" s="95" t="s">
        <v>354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96">
        <v>8877445000</v>
      </c>
    </row>
    <row r="77" spans="1:7" ht="21">
      <c r="A77" s="92" t="s">
        <v>355</v>
      </c>
      <c r="B77" s="94"/>
      <c r="C77" s="93">
        <v>1721076272</v>
      </c>
      <c r="D77" s="94"/>
      <c r="E77" s="93">
        <v>1302147056</v>
      </c>
      <c r="F77" s="94"/>
      <c r="G77" s="93">
        <v>3023223328</v>
      </c>
    </row>
    <row r="78" spans="1:7" ht="24">
      <c r="A78" s="95" t="s">
        <v>356</v>
      </c>
      <c r="B78" s="97"/>
      <c r="C78" s="96">
        <v>1721076272</v>
      </c>
      <c r="D78" s="97"/>
      <c r="E78" s="96">
        <v>1302147056</v>
      </c>
      <c r="F78" s="97"/>
      <c r="G78" s="96">
        <v>3023223328</v>
      </c>
    </row>
    <row r="79" spans="1:7" ht="12.75">
      <c r="A79" s="92" t="s">
        <v>357</v>
      </c>
      <c r="B79" s="94"/>
      <c r="C79" s="93">
        <v>1000000000</v>
      </c>
      <c r="D79" s="94"/>
      <c r="E79" s="94"/>
      <c r="F79" s="94"/>
      <c r="G79" s="93">
        <v>1000000000</v>
      </c>
    </row>
    <row r="80" spans="1:7" ht="12.75">
      <c r="A80" s="95" t="s">
        <v>358</v>
      </c>
      <c r="B80" s="97"/>
      <c r="C80" s="96">
        <v>1000000000</v>
      </c>
      <c r="D80" s="97"/>
      <c r="E80" s="97"/>
      <c r="F80" s="97"/>
      <c r="G80" s="96">
        <v>1000000000</v>
      </c>
    </row>
    <row r="81" spans="1:7" ht="21">
      <c r="A81" s="92" t="s">
        <v>359</v>
      </c>
      <c r="B81" s="94"/>
      <c r="C81" s="101">
        <v>-6666505230.7</v>
      </c>
      <c r="D81" s="94"/>
      <c r="E81" s="101">
        <v>-86824064.75</v>
      </c>
      <c r="F81" s="94"/>
      <c r="G81" s="101">
        <v>-6753329295.450001</v>
      </c>
    </row>
    <row r="82" spans="1:7" ht="24">
      <c r="A82" s="95" t="s">
        <v>360</v>
      </c>
      <c r="B82" s="97"/>
      <c r="C82" s="100">
        <v>-6628941392.4</v>
      </c>
      <c r="D82" s="97"/>
      <c r="E82" s="100">
        <v>-86824064.75</v>
      </c>
      <c r="F82" s="97"/>
      <c r="G82" s="100">
        <v>-6715765457.149999</v>
      </c>
    </row>
    <row r="83" spans="1:7" ht="24">
      <c r="A83" s="95" t="s">
        <v>361</v>
      </c>
      <c r="B83" s="97"/>
      <c r="C83" s="100">
        <v>-37563838.3</v>
      </c>
      <c r="D83" s="97"/>
      <c r="E83" s="97"/>
      <c r="F83" s="97"/>
      <c r="G83" s="100">
        <v>-37563838.3</v>
      </c>
    </row>
    <row r="84" spans="1:7" ht="21">
      <c r="A84" s="92" t="s">
        <v>362</v>
      </c>
      <c r="B84" s="94"/>
      <c r="C84" s="94"/>
      <c r="D84" s="93">
        <v>840367115.82</v>
      </c>
      <c r="E84" s="93">
        <v>840367115.82</v>
      </c>
      <c r="F84" s="94"/>
      <c r="G84" s="94"/>
    </row>
    <row r="85" spans="1:7" ht="24">
      <c r="A85" s="95" t="s">
        <v>363</v>
      </c>
      <c r="B85" s="97"/>
      <c r="C85" s="97"/>
      <c r="D85" s="96">
        <v>840367115.82</v>
      </c>
      <c r="E85" s="96">
        <v>840367115.82</v>
      </c>
      <c r="F85" s="97"/>
      <c r="G85" s="97"/>
    </row>
    <row r="86" spans="1:7" ht="21">
      <c r="A86" s="92" t="s">
        <v>364</v>
      </c>
      <c r="B86" s="94"/>
      <c r="C86" s="94"/>
      <c r="D86" s="93">
        <v>524107.15</v>
      </c>
      <c r="E86" s="93">
        <v>524107.15</v>
      </c>
      <c r="F86" s="94"/>
      <c r="G86" s="94"/>
    </row>
    <row r="87" spans="1:7" ht="24">
      <c r="A87" s="95" t="s">
        <v>365</v>
      </c>
      <c r="B87" s="97"/>
      <c r="C87" s="97"/>
      <c r="D87" s="96">
        <v>524107.15</v>
      </c>
      <c r="E87" s="96">
        <v>524107.15</v>
      </c>
      <c r="F87" s="97"/>
      <c r="G87" s="97"/>
    </row>
    <row r="88" spans="1:7" ht="12.75">
      <c r="A88" s="92" t="s">
        <v>366</v>
      </c>
      <c r="B88" s="94"/>
      <c r="C88" s="94"/>
      <c r="D88" s="93">
        <v>839843008.67</v>
      </c>
      <c r="E88" s="93">
        <v>839843008.67</v>
      </c>
      <c r="F88" s="94"/>
      <c r="G88" s="94"/>
    </row>
    <row r="89" spans="1:7" ht="12.75">
      <c r="A89" s="95" t="s">
        <v>367</v>
      </c>
      <c r="B89" s="97"/>
      <c r="C89" s="97"/>
      <c r="D89" s="96">
        <v>61001270.67</v>
      </c>
      <c r="E89" s="96">
        <v>61001270.67</v>
      </c>
      <c r="F89" s="97"/>
      <c r="G89" s="97"/>
    </row>
    <row r="90" spans="1:7" ht="24">
      <c r="A90" s="95" t="s">
        <v>368</v>
      </c>
      <c r="B90" s="97"/>
      <c r="C90" s="97"/>
      <c r="D90" s="96">
        <v>535717109.73</v>
      </c>
      <c r="E90" s="96">
        <v>535717109.73</v>
      </c>
      <c r="F90" s="97"/>
      <c r="G90" s="97"/>
    </row>
    <row r="91" spans="1:7" ht="12.75">
      <c r="A91" s="95" t="s">
        <v>369</v>
      </c>
      <c r="B91" s="97"/>
      <c r="C91" s="97"/>
      <c r="D91" s="96">
        <v>243124628.27</v>
      </c>
      <c r="E91" s="96">
        <v>243124628.27</v>
      </c>
      <c r="F91" s="97"/>
      <c r="G91" s="97"/>
    </row>
    <row r="92" spans="1:7" ht="21">
      <c r="A92" s="92" t="s">
        <v>370</v>
      </c>
      <c r="B92" s="94"/>
      <c r="C92" s="94"/>
      <c r="D92" s="93">
        <v>524107.16</v>
      </c>
      <c r="E92" s="93">
        <v>524107.16</v>
      </c>
      <c r="F92" s="94"/>
      <c r="G92" s="94"/>
    </row>
    <row r="93" spans="1:7" ht="24">
      <c r="A93" s="95" t="s">
        <v>371</v>
      </c>
      <c r="B93" s="97"/>
      <c r="C93" s="97"/>
      <c r="D93" s="96">
        <v>524107.16</v>
      </c>
      <c r="E93" s="96">
        <v>524107.16</v>
      </c>
      <c r="F93" s="97"/>
      <c r="G93" s="97"/>
    </row>
    <row r="94" spans="1:7" ht="21">
      <c r="A94" s="92" t="s">
        <v>372</v>
      </c>
      <c r="B94" s="94"/>
      <c r="C94" s="94"/>
      <c r="D94" s="93">
        <v>227121835.44</v>
      </c>
      <c r="E94" s="93">
        <v>227121835.44</v>
      </c>
      <c r="F94" s="94"/>
      <c r="G94" s="94"/>
    </row>
    <row r="95" spans="1:7" ht="24">
      <c r="A95" s="95" t="s">
        <v>373</v>
      </c>
      <c r="B95" s="97"/>
      <c r="C95" s="97"/>
      <c r="D95" s="96">
        <v>227121835.44</v>
      </c>
      <c r="E95" s="96">
        <v>227121835.44</v>
      </c>
      <c r="F95" s="97"/>
      <c r="G95" s="97"/>
    </row>
    <row r="96" spans="1:7" ht="12.75">
      <c r="A96" s="92" t="s">
        <v>374</v>
      </c>
      <c r="B96" s="94"/>
      <c r="C96" s="94"/>
      <c r="D96" s="93">
        <v>35928412.52</v>
      </c>
      <c r="E96" s="93">
        <v>35928412.52</v>
      </c>
      <c r="F96" s="94"/>
      <c r="G96" s="94"/>
    </row>
    <row r="97" spans="1:7" ht="12.75">
      <c r="A97" s="95" t="s">
        <v>375</v>
      </c>
      <c r="B97" s="97"/>
      <c r="C97" s="97"/>
      <c r="D97" s="96">
        <v>35928412.52</v>
      </c>
      <c r="E97" s="96">
        <v>35928412.52</v>
      </c>
      <c r="F97" s="97"/>
      <c r="G97" s="97"/>
    </row>
    <row r="98" spans="1:7" ht="12.75">
      <c r="A98" s="92" t="s">
        <v>376</v>
      </c>
      <c r="B98" s="94"/>
      <c r="C98" s="94"/>
      <c r="D98" s="93">
        <v>582858187.49</v>
      </c>
      <c r="E98" s="93">
        <v>582858187.49</v>
      </c>
      <c r="F98" s="94"/>
      <c r="G98" s="94"/>
    </row>
    <row r="99" spans="1:7" ht="12.75">
      <c r="A99" s="95" t="s">
        <v>377</v>
      </c>
      <c r="B99" s="97"/>
      <c r="C99" s="97"/>
      <c r="D99" s="96">
        <v>582858187.49</v>
      </c>
      <c r="E99" s="96">
        <v>582858187.49</v>
      </c>
      <c r="F99" s="97"/>
      <c r="G99" s="97"/>
    </row>
    <row r="100" spans="1:7" ht="12.75">
      <c r="A100" s="92" t="s">
        <v>378</v>
      </c>
      <c r="B100" s="94"/>
      <c r="C100" s="94"/>
      <c r="D100" s="93">
        <v>80758637.96</v>
      </c>
      <c r="E100" s="93">
        <v>80758637.96</v>
      </c>
      <c r="F100" s="94"/>
      <c r="G100" s="94"/>
    </row>
    <row r="101" spans="1:7" ht="12.75">
      <c r="A101" s="95" t="s">
        <v>379</v>
      </c>
      <c r="B101" s="97"/>
      <c r="C101" s="97"/>
      <c r="D101" s="96">
        <v>18953.17</v>
      </c>
      <c r="E101" s="96">
        <v>18953.17</v>
      </c>
      <c r="F101" s="97"/>
      <c r="G101" s="97"/>
    </row>
    <row r="102" spans="1:7" ht="12.75">
      <c r="A102" s="95" t="s">
        <v>380</v>
      </c>
      <c r="B102" s="97"/>
      <c r="C102" s="97"/>
      <c r="D102" s="96">
        <v>79908949.27</v>
      </c>
      <c r="E102" s="96">
        <v>79908949.27</v>
      </c>
      <c r="F102" s="97"/>
      <c r="G102" s="97"/>
    </row>
    <row r="103" spans="1:7" ht="12.75">
      <c r="A103" s="95" t="s">
        <v>381</v>
      </c>
      <c r="B103" s="97"/>
      <c r="C103" s="97"/>
      <c r="D103" s="96">
        <v>830735.52</v>
      </c>
      <c r="E103" s="96">
        <v>830735.52</v>
      </c>
      <c r="F103" s="97"/>
      <c r="G103" s="97"/>
    </row>
    <row r="104" spans="1:7" s="27" customFormat="1" ht="12.75">
      <c r="A104" s="102" t="s">
        <v>250</v>
      </c>
      <c r="B104" s="103">
        <v>7349237634.570001</v>
      </c>
      <c r="C104" s="103">
        <v>7349237634.570001</v>
      </c>
      <c r="D104" s="103">
        <v>10364903301.29</v>
      </c>
      <c r="E104" s="103">
        <v>10364903301.29</v>
      </c>
      <c r="F104" s="103">
        <v>7357180098.28</v>
      </c>
      <c r="G104" s="103">
        <v>7357180098.28</v>
      </c>
    </row>
    <row r="105" spans="1:7" ht="12.75">
      <c r="A105" s="88"/>
      <c r="B105" s="88"/>
      <c r="C105" s="88"/>
      <c r="D105" s="88"/>
      <c r="E105" s="88"/>
      <c r="F105" s="88"/>
      <c r="G105" s="88"/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1" sqref="C11:D11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12" t="s">
        <v>158</v>
      </c>
      <c r="B6" s="112"/>
      <c r="C6" s="112"/>
      <c r="D6" s="112"/>
    </row>
    <row r="7" spans="1:4" s="8" customFormat="1" ht="24.75" customHeight="1">
      <c r="A7" s="112" t="s">
        <v>271</v>
      </c>
      <c r="B7" s="112"/>
      <c r="C7" s="112"/>
      <c r="D7" s="112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16" t="s">
        <v>388</v>
      </c>
      <c r="D11" s="116"/>
    </row>
    <row r="12" spans="1:4" s="8" customFormat="1" ht="24">
      <c r="A12" s="15" t="s">
        <v>32</v>
      </c>
      <c r="B12" s="15"/>
      <c r="C12" s="15" t="s">
        <v>272</v>
      </c>
      <c r="D12" s="15" t="s">
        <v>273</v>
      </c>
    </row>
    <row r="13" spans="1:4" ht="12.75">
      <c r="A13" s="4" t="s">
        <v>33</v>
      </c>
      <c r="B13" s="23" t="s">
        <v>172</v>
      </c>
      <c r="C13" s="24">
        <f>(Лист3!D90+Лист3!D91)/1000+522</f>
        <v>779363.738</v>
      </c>
      <c r="D13" s="24">
        <v>750299</v>
      </c>
    </row>
    <row r="14" spans="1:4" ht="12.75">
      <c r="A14" s="4" t="s">
        <v>34</v>
      </c>
      <c r="B14" s="23" t="s">
        <v>173</v>
      </c>
      <c r="C14" s="24">
        <f>Лист3!D92/1000</f>
        <v>524.10716</v>
      </c>
      <c r="D14" s="24">
        <v>225</v>
      </c>
    </row>
    <row r="15" spans="1:4" s="27" customFormat="1" ht="12.75">
      <c r="A15" s="25" t="s">
        <v>185</v>
      </c>
      <c r="B15" s="28"/>
      <c r="C15" s="52">
        <f>C13-C14</f>
        <v>778839.63084</v>
      </c>
      <c r="D15" s="52">
        <f>D13-D14</f>
        <v>750074</v>
      </c>
    </row>
    <row r="16" spans="1:6" ht="12.75">
      <c r="A16" s="4" t="s">
        <v>35</v>
      </c>
      <c r="B16" s="23" t="s">
        <v>174</v>
      </c>
      <c r="C16" s="24">
        <f>Лист3!D94/1000</f>
        <v>227121.83544</v>
      </c>
      <c r="D16" s="24">
        <v>168522</v>
      </c>
      <c r="F16" s="34"/>
    </row>
    <row r="17" spans="1:4" ht="12.75">
      <c r="A17" s="4" t="s">
        <v>36</v>
      </c>
      <c r="B17" s="23" t="s">
        <v>175</v>
      </c>
      <c r="C17" s="24">
        <f>Лист3!D96/1000</f>
        <v>35928.412520000005</v>
      </c>
      <c r="D17" s="24">
        <v>33313</v>
      </c>
    </row>
    <row r="18" spans="1:4" ht="12.75">
      <c r="A18" s="4" t="s">
        <v>38</v>
      </c>
      <c r="B18" s="23" t="s">
        <v>176</v>
      </c>
      <c r="C18" s="24">
        <f>Лист3!D89/1000</f>
        <v>61001.270670000005</v>
      </c>
      <c r="D18" s="24">
        <v>24248</v>
      </c>
    </row>
    <row r="19" spans="1:4" ht="12.75">
      <c r="A19" s="4" t="s">
        <v>37</v>
      </c>
      <c r="B19" s="23" t="s">
        <v>177</v>
      </c>
      <c r="C19" s="24">
        <f>Лист3!D100/1000</f>
        <v>80758.63796</v>
      </c>
      <c r="D19" s="24">
        <v>34686</v>
      </c>
    </row>
    <row r="20" spans="1:6" s="27" customFormat="1" ht="12.75">
      <c r="A20" s="25" t="s">
        <v>186</v>
      </c>
      <c r="B20" s="28"/>
      <c r="C20" s="53">
        <f>C15-C16-C17-C19+C18</f>
        <v>496032.01558999997</v>
      </c>
      <c r="D20" s="53">
        <f>D15-D16-D17-D19+D18</f>
        <v>537801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/>
    </row>
    <row r="22" spans="1:4" ht="12.75">
      <c r="A22" s="4" t="s">
        <v>40</v>
      </c>
      <c r="B22" s="23" t="s">
        <v>387</v>
      </c>
      <c r="C22" s="24">
        <f>Лист3!D98/1000</f>
        <v>582858.18749</v>
      </c>
      <c r="D22" s="24">
        <v>556345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187</v>
      </c>
      <c r="B26" s="26"/>
      <c r="C26" s="53">
        <f>C20+C21-C22+C23+C24-C25</f>
        <v>-86826.17190000007</v>
      </c>
      <c r="D26" s="53">
        <f>D20+D21-D22+D23+D24-D25</f>
        <v>-18544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-86826.17190000007</v>
      </c>
      <c r="D28" s="24">
        <f>D26-D27</f>
        <v>-18544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188</v>
      </c>
      <c r="B30" s="26"/>
      <c r="C30" s="53">
        <f>C28+C29</f>
        <v>-86826.17190000007</v>
      </c>
      <c r="D30" s="53">
        <f>D28+D29</f>
        <v>-18544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189</v>
      </c>
      <c r="B33" s="3"/>
      <c r="C33" s="54">
        <f>C35+C36+C37+C38+C39+C40+C41+C42+C43+C44+C45</f>
        <v>0</v>
      </c>
      <c r="D33" s="54">
        <f>D35+D36+D37+D38+D39+D40+D41+D42+D43+D44+D45</f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190</v>
      </c>
      <c r="B46" s="26"/>
      <c r="C46" s="53">
        <f>C30+C33</f>
        <v>-86826.17190000007</v>
      </c>
      <c r="D46" s="53">
        <f>D30+D33</f>
        <v>-18544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29</v>
      </c>
      <c r="C50" s="38">
        <f>C53</f>
        <v>-0.8682617190000007</v>
      </c>
      <c r="D50" s="38">
        <f>D53</f>
        <v>-0.18544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-0.8682617190000007</v>
      </c>
      <c r="D53" s="38">
        <f>D46/100000</f>
        <v>-0.18544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="8" customFormat="1" ht="22.5" customHeight="1">
      <c r="A62" s="12" t="s">
        <v>154</v>
      </c>
    </row>
    <row r="63" s="8" customFormat="1" ht="12">
      <c r="A63" s="11" t="s">
        <v>30</v>
      </c>
    </row>
    <row r="64" s="8" customFormat="1" ht="12">
      <c r="A64" s="11"/>
    </row>
    <row r="65" s="8" customFormat="1" ht="12">
      <c r="A65" s="11" t="s">
        <v>31</v>
      </c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203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204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222</v>
      </c>
      <c r="I2" s="109"/>
      <c r="J2" s="109"/>
      <c r="K2" s="110">
        <v>49694257.02</v>
      </c>
    </row>
    <row r="3" spans="1:11" ht="16.5" thickBot="1">
      <c r="A3" s="63" t="s">
        <v>205</v>
      </c>
      <c r="B3" s="111">
        <f>K3</f>
        <v>584500</v>
      </c>
      <c r="C3" s="34">
        <f t="shared" si="0"/>
        <v>584.5</v>
      </c>
      <c r="H3" s="108" t="s">
        <v>205</v>
      </c>
      <c r="I3" s="109"/>
      <c r="J3" s="109"/>
      <c r="K3" s="110">
        <v>584500</v>
      </c>
    </row>
    <row r="4" spans="1:11" ht="16.5" thickBot="1">
      <c r="A4" s="63" t="s">
        <v>206</v>
      </c>
      <c r="B4" s="111">
        <f>K18+K10</f>
        <v>12704923.219999999</v>
      </c>
      <c r="C4" s="34">
        <f t="shared" si="0"/>
        <v>12704.923219999999</v>
      </c>
      <c r="H4" s="108" t="s">
        <v>223</v>
      </c>
      <c r="I4" s="109"/>
      <c r="J4" s="109"/>
      <c r="K4" s="110">
        <v>300000</v>
      </c>
    </row>
    <row r="5" spans="1:11" ht="16.5" thickBot="1">
      <c r="A5" s="63" t="s">
        <v>207</v>
      </c>
      <c r="C5" s="34">
        <f t="shared" si="0"/>
        <v>0</v>
      </c>
      <c r="H5" s="108" t="s">
        <v>224</v>
      </c>
      <c r="I5" s="109"/>
      <c r="J5" s="109"/>
      <c r="K5" s="110">
        <v>1339285.74</v>
      </c>
    </row>
    <row r="6" spans="1:11" ht="24.75" thickBot="1">
      <c r="A6" s="63" t="s">
        <v>208</v>
      </c>
      <c r="B6" s="111">
        <f>K6+K4+K16+K17</f>
        <v>16833844.65</v>
      </c>
      <c r="C6" s="34">
        <f t="shared" si="0"/>
        <v>16833.84465</v>
      </c>
      <c r="H6" s="108" t="s">
        <v>241</v>
      </c>
      <c r="I6" s="109"/>
      <c r="J6" s="109"/>
      <c r="K6" s="110">
        <v>535714.29</v>
      </c>
    </row>
    <row r="7" spans="1:11" ht="16.5" thickBot="1">
      <c r="A7" s="63" t="s">
        <v>209</v>
      </c>
      <c r="B7" s="111">
        <f>K12</f>
        <v>4978480.66</v>
      </c>
      <c r="C7" s="34">
        <f t="shared" si="0"/>
        <v>4978.48066</v>
      </c>
      <c r="H7" s="108" t="s">
        <v>219</v>
      </c>
      <c r="I7" s="109"/>
      <c r="J7" s="109"/>
      <c r="K7" s="110">
        <v>2656318.34</v>
      </c>
    </row>
    <row r="8" spans="1:11" ht="24.75" thickBot="1">
      <c r="A8" s="63" t="s">
        <v>210</v>
      </c>
      <c r="B8" s="111">
        <f>K19</f>
        <v>18952454.49</v>
      </c>
      <c r="C8" s="34">
        <f t="shared" si="0"/>
        <v>18952.45449</v>
      </c>
      <c r="H8" s="108" t="s">
        <v>243</v>
      </c>
      <c r="I8" s="109"/>
      <c r="J8" s="109"/>
      <c r="K8" s="110">
        <v>20104349.39</v>
      </c>
    </row>
    <row r="9" spans="1:11" ht="16.5" thickBot="1">
      <c r="A9" s="63" t="s">
        <v>211</v>
      </c>
      <c r="B9" s="111">
        <f>K11</f>
        <v>2877292.87</v>
      </c>
      <c r="C9" s="34">
        <f t="shared" si="0"/>
        <v>2877.29287</v>
      </c>
      <c r="H9" s="108" t="s">
        <v>225</v>
      </c>
      <c r="I9" s="109"/>
      <c r="J9" s="109"/>
      <c r="K9" s="110">
        <v>22280760.32</v>
      </c>
    </row>
    <row r="10" spans="1:11" ht="24.75" thickBot="1">
      <c r="A10" s="63" t="s">
        <v>212</v>
      </c>
      <c r="B10" s="111">
        <f>K13+K15</f>
        <v>10910176.780000001</v>
      </c>
      <c r="C10" s="34">
        <f t="shared" si="0"/>
        <v>10910.176780000002</v>
      </c>
      <c r="H10" s="108" t="s">
        <v>382</v>
      </c>
      <c r="I10" s="109"/>
      <c r="J10" s="109"/>
      <c r="K10" s="110">
        <v>250564.29</v>
      </c>
    </row>
    <row r="11" spans="1:11" ht="16.5" thickBot="1">
      <c r="A11" s="63" t="s">
        <v>213</v>
      </c>
      <c r="B11" s="111">
        <f>K22+K14+K13+K7+K8-46428</f>
        <v>24506137.86</v>
      </c>
      <c r="C11" s="34">
        <f t="shared" si="0"/>
        <v>24506.13786</v>
      </c>
      <c r="H11" s="108" t="s">
        <v>226</v>
      </c>
      <c r="I11" s="109"/>
      <c r="J11" s="109"/>
      <c r="K11" s="110">
        <v>2877292.87</v>
      </c>
    </row>
    <row r="12" spans="1:11" ht="16.5" thickBot="1">
      <c r="A12" s="104" t="s">
        <v>250</v>
      </c>
      <c r="B12" s="111">
        <f>SUM(B1:B11)</f>
        <v>227121836.01000005</v>
      </c>
      <c r="H12" s="108" t="s">
        <v>227</v>
      </c>
      <c r="I12" s="109"/>
      <c r="J12" s="109"/>
      <c r="K12" s="110">
        <v>4978480.66</v>
      </c>
    </row>
    <row r="13" spans="8:11" ht="12.75">
      <c r="H13" s="108" t="s">
        <v>383</v>
      </c>
      <c r="I13" s="109"/>
      <c r="J13" s="109"/>
      <c r="K13" s="110">
        <v>49107.14</v>
      </c>
    </row>
    <row r="14" spans="8:11" ht="12.75">
      <c r="H14" s="108" t="s">
        <v>220</v>
      </c>
      <c r="I14" s="109"/>
      <c r="J14" s="109"/>
      <c r="K14" s="110">
        <v>1346136.52</v>
      </c>
    </row>
    <row r="15" spans="8:11" ht="12.75">
      <c r="H15" s="108" t="s">
        <v>228</v>
      </c>
      <c r="I15" s="109"/>
      <c r="J15" s="109"/>
      <c r="K15" s="110">
        <v>10861069.64</v>
      </c>
    </row>
    <row r="16" spans="8:11" ht="12.75">
      <c r="H16" s="108" t="s">
        <v>229</v>
      </c>
      <c r="I16" s="109"/>
      <c r="J16" s="109"/>
      <c r="K16" s="110">
        <v>15953130.36</v>
      </c>
    </row>
    <row r="17" spans="8:11" ht="13.5" thickBot="1">
      <c r="H17" s="108" t="s">
        <v>230</v>
      </c>
      <c r="I17" s="109"/>
      <c r="J17" s="109"/>
      <c r="K17" s="110">
        <v>45000</v>
      </c>
    </row>
    <row r="18" spans="1:11" ht="16.5" thickBot="1">
      <c r="A18" s="62" t="s">
        <v>214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231</v>
      </c>
      <c r="I18" s="109"/>
      <c r="J18" s="109"/>
      <c r="K18" s="110">
        <v>12454358.93</v>
      </c>
    </row>
    <row r="19" spans="1:11" ht="16.5" thickBot="1">
      <c r="A19" s="63" t="s">
        <v>203</v>
      </c>
      <c r="B19" s="111">
        <f>K28</f>
        <v>2970429.8</v>
      </c>
      <c r="C19" s="34">
        <f t="shared" si="1"/>
        <v>2970.4298</v>
      </c>
      <c r="H19" s="108" t="s">
        <v>210</v>
      </c>
      <c r="I19" s="109"/>
      <c r="J19" s="109"/>
      <c r="K19" s="110">
        <v>18952454.49</v>
      </c>
    </row>
    <row r="20" spans="1:11" ht="16.5" thickBot="1">
      <c r="A20" s="63" t="s">
        <v>215</v>
      </c>
      <c r="B20" s="111">
        <f>K44</f>
        <v>54121.84</v>
      </c>
      <c r="C20" s="34">
        <f t="shared" si="1"/>
        <v>54.12184</v>
      </c>
      <c r="H20" s="108" t="s">
        <v>249</v>
      </c>
      <c r="I20" s="109"/>
      <c r="J20" s="109"/>
      <c r="K20" s="110">
        <v>2678.57</v>
      </c>
    </row>
    <row r="21" spans="1:11" ht="16.5" thickBot="1">
      <c r="A21" s="63" t="s">
        <v>216</v>
      </c>
      <c r="B21" s="111">
        <f>K32+K31</f>
        <v>4924906</v>
      </c>
      <c r="C21" s="34">
        <f t="shared" si="1"/>
        <v>4924.906</v>
      </c>
      <c r="H21" s="108" t="s">
        <v>232</v>
      </c>
      <c r="I21" s="109"/>
      <c r="J21" s="109"/>
      <c r="K21" s="110">
        <v>1443150.4</v>
      </c>
    </row>
    <row r="22" spans="1:11" ht="16.5" thickBot="1">
      <c r="A22" s="63" t="s">
        <v>217</v>
      </c>
      <c r="B22" s="111">
        <f>K48</f>
        <v>158074.96</v>
      </c>
      <c r="C22" s="34">
        <f t="shared" si="1"/>
        <v>158.07496</v>
      </c>
      <c r="H22" s="108" t="s">
        <v>233</v>
      </c>
      <c r="I22" s="109"/>
      <c r="J22" s="109"/>
      <c r="K22" s="110">
        <v>396654.47</v>
      </c>
    </row>
    <row r="23" spans="1:11" ht="16.5" thickBot="1">
      <c r="A23" s="105" t="s">
        <v>235</v>
      </c>
      <c r="B23" s="111">
        <f>K29</f>
        <v>2410714.28</v>
      </c>
      <c r="C23" s="34">
        <f t="shared" si="1"/>
        <v>2410.7142799999997</v>
      </c>
      <c r="H23" s="108" t="s">
        <v>234</v>
      </c>
      <c r="I23" s="109"/>
      <c r="J23" s="109"/>
      <c r="K23" s="110">
        <v>60016572</v>
      </c>
    </row>
    <row r="24" spans="1:11" ht="16.5" thickBot="1">
      <c r="A24" s="106" t="s">
        <v>218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219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235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213</v>
      </c>
      <c r="B27">
        <v>3223753</v>
      </c>
      <c r="C27" s="34">
        <f t="shared" si="1"/>
        <v>3223.753</v>
      </c>
    </row>
    <row r="28" spans="1:11" ht="16.5" thickBot="1">
      <c r="A28" s="106" t="s">
        <v>220</v>
      </c>
      <c r="B28" s="111">
        <f>K47</f>
        <v>277466.37</v>
      </c>
      <c r="C28" s="34">
        <f t="shared" si="1"/>
        <v>277.46637</v>
      </c>
      <c r="H28" s="108" t="s">
        <v>222</v>
      </c>
      <c r="I28" s="109"/>
      <c r="J28" s="109"/>
      <c r="K28" s="110">
        <v>2970429.8</v>
      </c>
    </row>
    <row r="29" spans="1:11" ht="16.5" thickBot="1">
      <c r="A29" s="107" t="s">
        <v>250</v>
      </c>
      <c r="B29" s="111">
        <f>SUM(B18:B28)</f>
        <v>35928412.559999995</v>
      </c>
      <c r="C29" s="34">
        <f t="shared" si="1"/>
        <v>35928.41256</v>
      </c>
      <c r="H29" s="108" t="s">
        <v>235</v>
      </c>
      <c r="I29" s="109"/>
      <c r="J29" s="109"/>
      <c r="K29" s="110">
        <v>2410714.28</v>
      </c>
    </row>
    <row r="30" spans="8:11" ht="12.75">
      <c r="H30" s="108" t="s">
        <v>236</v>
      </c>
      <c r="I30" s="109"/>
      <c r="J30" s="109"/>
      <c r="K30" s="110">
        <v>76575</v>
      </c>
    </row>
    <row r="31" spans="8:11" ht="12.75">
      <c r="H31" s="108" t="s">
        <v>237</v>
      </c>
      <c r="I31" s="109"/>
      <c r="J31" s="109"/>
      <c r="K31" s="110">
        <v>466710</v>
      </c>
    </row>
    <row r="32" spans="8:11" ht="12.75">
      <c r="H32" s="108" t="s">
        <v>216</v>
      </c>
      <c r="I32" s="109"/>
      <c r="J32" s="109"/>
      <c r="K32" s="110">
        <v>4458196</v>
      </c>
    </row>
    <row r="33" spans="8:11" ht="12.75">
      <c r="H33" s="108" t="s">
        <v>238</v>
      </c>
      <c r="I33" s="109"/>
      <c r="J33" s="109"/>
      <c r="K33" s="110">
        <v>1359600</v>
      </c>
    </row>
    <row r="34" spans="8:11" ht="12.75">
      <c r="H34" s="108" t="s">
        <v>239</v>
      </c>
      <c r="I34" s="109"/>
      <c r="J34" s="109"/>
      <c r="K34" s="110">
        <v>13518834</v>
      </c>
    </row>
    <row r="35" spans="8:11" ht="12.75">
      <c r="H35" s="108" t="s">
        <v>240</v>
      </c>
      <c r="I35" s="109"/>
      <c r="J35" s="109"/>
      <c r="K35" s="110">
        <v>841494</v>
      </c>
    </row>
    <row r="36" spans="8:11" ht="24">
      <c r="H36" s="108" t="s">
        <v>241</v>
      </c>
      <c r="I36" s="109"/>
      <c r="J36" s="109"/>
      <c r="K36" s="110">
        <v>6052060</v>
      </c>
    </row>
    <row r="37" spans="8:11" ht="12.75">
      <c r="H37" s="108" t="s">
        <v>242</v>
      </c>
      <c r="I37" s="109"/>
      <c r="J37" s="109"/>
      <c r="K37" s="110">
        <v>153150</v>
      </c>
    </row>
    <row r="38" spans="8:11" ht="12.75">
      <c r="H38" s="108" t="s">
        <v>219</v>
      </c>
      <c r="I38" s="109"/>
      <c r="J38" s="109"/>
      <c r="K38" s="110">
        <v>314922.31</v>
      </c>
    </row>
    <row r="39" spans="8:11" ht="24">
      <c r="H39" s="108" t="s">
        <v>243</v>
      </c>
      <c r="I39" s="109"/>
      <c r="J39" s="109"/>
      <c r="K39" s="110">
        <v>24500</v>
      </c>
    </row>
    <row r="40" spans="8:11" ht="12.75">
      <c r="H40" s="108" t="s">
        <v>218</v>
      </c>
      <c r="I40" s="109"/>
      <c r="J40" s="109"/>
      <c r="K40" s="110">
        <v>32200</v>
      </c>
    </row>
    <row r="41" spans="8:11" ht="12.75">
      <c r="H41" s="108" t="s">
        <v>384</v>
      </c>
      <c r="I41" s="109"/>
      <c r="J41" s="109"/>
      <c r="K41" s="110">
        <v>398190</v>
      </c>
    </row>
    <row r="42" spans="8:11" ht="12.75">
      <c r="H42" s="108" t="s">
        <v>244</v>
      </c>
      <c r="I42" s="109"/>
      <c r="J42" s="109"/>
      <c r="K42" s="110">
        <v>143062</v>
      </c>
    </row>
    <row r="43" spans="8:11" ht="12.75">
      <c r="H43" s="108" t="s">
        <v>385</v>
      </c>
      <c r="I43" s="109"/>
      <c r="J43" s="109"/>
      <c r="K43" s="110">
        <v>1035.71</v>
      </c>
    </row>
    <row r="44" spans="8:11" ht="12.75">
      <c r="H44" s="108" t="s">
        <v>227</v>
      </c>
      <c r="I44" s="109"/>
      <c r="J44" s="109"/>
      <c r="K44" s="110">
        <v>54121.84</v>
      </c>
    </row>
    <row r="45" spans="8:11" ht="12.75">
      <c r="H45" s="108" t="s">
        <v>245</v>
      </c>
      <c r="I45" s="109"/>
      <c r="J45" s="109"/>
      <c r="K45" s="110">
        <v>167340</v>
      </c>
    </row>
    <row r="46" spans="8:11" ht="12.75">
      <c r="H46" s="108" t="s">
        <v>246</v>
      </c>
      <c r="I46" s="109"/>
      <c r="J46" s="109"/>
      <c r="K46" s="110">
        <v>250483</v>
      </c>
    </row>
    <row r="47" spans="8:11" ht="12.75">
      <c r="H47" s="108" t="s">
        <v>220</v>
      </c>
      <c r="I47" s="109"/>
      <c r="J47" s="109"/>
      <c r="K47" s="110">
        <v>277466.37</v>
      </c>
    </row>
    <row r="48" spans="8:11" ht="12.75">
      <c r="H48" s="108" t="s">
        <v>247</v>
      </c>
      <c r="I48" s="109"/>
      <c r="J48" s="109"/>
      <c r="K48" s="110">
        <v>158074.96</v>
      </c>
    </row>
    <row r="49" spans="8:11" ht="24">
      <c r="H49" s="108" t="s">
        <v>248</v>
      </c>
      <c r="I49" s="109"/>
      <c r="J49" s="109"/>
      <c r="K49" s="110">
        <v>1720433.25</v>
      </c>
    </row>
    <row r="50" spans="8:11" ht="12.75">
      <c r="H50" s="108" t="s">
        <v>249</v>
      </c>
      <c r="I50" s="109"/>
      <c r="J50" s="109"/>
      <c r="K50" s="110">
        <v>32875</v>
      </c>
    </row>
    <row r="51" spans="8:11" ht="12.75">
      <c r="H51" s="108" t="s">
        <v>386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7">
      <selection activeCell="A16" sqref="A16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12" t="s">
        <v>159</v>
      </c>
      <c r="B5" s="112"/>
      <c r="C5" s="112"/>
      <c r="D5" s="112"/>
    </row>
    <row r="6" spans="1:4" s="8" customFormat="1" ht="24.75" customHeight="1">
      <c r="A6" s="112" t="s">
        <v>274</v>
      </c>
      <c r="B6" s="112"/>
      <c r="C6" s="112"/>
      <c r="D6" s="112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16" t="s">
        <v>388</v>
      </c>
      <c r="D9" s="116"/>
    </row>
    <row r="10" spans="1:4" ht="41.25" customHeight="1">
      <c r="A10" s="26" t="s">
        <v>32</v>
      </c>
      <c r="B10" s="26"/>
      <c r="C10" s="15" t="s">
        <v>272</v>
      </c>
      <c r="D10" s="15" t="s">
        <v>273</v>
      </c>
    </row>
    <row r="11" spans="1:4" ht="12.75">
      <c r="A11" s="117" t="s">
        <v>73</v>
      </c>
      <c r="B11" s="117"/>
      <c r="C11" s="117"/>
      <c r="D11" s="117"/>
    </row>
    <row r="12" spans="1:4" s="27" customFormat="1" ht="12.75">
      <c r="A12" s="25" t="s">
        <v>191</v>
      </c>
      <c r="B12" s="28"/>
      <c r="C12" s="53">
        <f>SUM(C14:C19)</f>
        <v>2102568</v>
      </c>
      <c r="D12" s="53">
        <f>SUM(D14:D19)</f>
        <v>844558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56677</v>
      </c>
      <c r="D14" s="24">
        <v>54895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f>1302147+743744</f>
        <v>2045891</v>
      </c>
      <c r="D16" s="24">
        <v>789663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192</v>
      </c>
      <c r="B20" s="28"/>
      <c r="C20" s="53">
        <f>SUM(C22:C27)</f>
        <v>1904353</v>
      </c>
      <c r="D20" s="53">
        <f>SUM(D22:D27)</f>
        <v>1003466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402699</v>
      </c>
      <c r="D22" s="24">
        <v>331532</v>
      </c>
      <c r="E22">
        <v>7</v>
      </c>
    </row>
    <row r="23" spans="1:4" ht="12.75">
      <c r="A23" s="4" t="s">
        <v>81</v>
      </c>
      <c r="B23" s="23"/>
      <c r="C23" s="24">
        <v>119100</v>
      </c>
      <c r="D23" s="24">
        <v>10157</v>
      </c>
    </row>
    <row r="24" spans="1:8" ht="12.75">
      <c r="A24" s="4" t="s">
        <v>82</v>
      </c>
      <c r="B24" s="23"/>
      <c r="C24" s="24">
        <v>3525</v>
      </c>
      <c r="D24" s="24">
        <v>3713</v>
      </c>
      <c r="H24" s="34"/>
    </row>
    <row r="25" spans="1:4" ht="12.75">
      <c r="A25" s="4" t="s">
        <v>83</v>
      </c>
      <c r="B25" s="23"/>
      <c r="C25" s="24">
        <v>1272546</v>
      </c>
      <c r="D25" s="24">
        <v>610759</v>
      </c>
    </row>
    <row r="26" spans="1:5" ht="12.75">
      <c r="A26" s="4" t="s">
        <v>84</v>
      </c>
      <c r="B26" s="23"/>
      <c r="C26" s="24">
        <v>106483</v>
      </c>
      <c r="D26" s="24">
        <v>47007</v>
      </c>
      <c r="E26">
        <v>20</v>
      </c>
    </row>
    <row r="27" spans="1:5" ht="12.75">
      <c r="A27" s="4" t="s">
        <v>85</v>
      </c>
      <c r="B27" s="23"/>
      <c r="C27" s="24"/>
      <c r="D27" s="24">
        <v>298</v>
      </c>
      <c r="E27">
        <v>30</v>
      </c>
    </row>
    <row r="28" spans="1:4" s="27" customFormat="1" ht="12.75">
      <c r="A28" s="25" t="s">
        <v>193</v>
      </c>
      <c r="B28" s="28"/>
      <c r="C28" s="53">
        <f>C12-C20</f>
        <v>198215</v>
      </c>
      <c r="D28" s="53">
        <f>D12-D20</f>
        <v>-158908</v>
      </c>
    </row>
    <row r="29" spans="1:4" ht="12.75">
      <c r="A29" s="117" t="s">
        <v>86</v>
      </c>
      <c r="B29" s="117"/>
      <c r="C29" s="117"/>
      <c r="D29" s="117"/>
    </row>
    <row r="30" spans="1:4" s="27" customFormat="1" ht="12.75">
      <c r="A30" s="25" t="s">
        <v>194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192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195</v>
      </c>
      <c r="B56" s="28"/>
      <c r="C56" s="53">
        <f>C30-C43</f>
        <v>0</v>
      </c>
      <c r="D56" s="53">
        <f>D30-D43</f>
        <v>0</v>
      </c>
    </row>
    <row r="57" spans="1:4" ht="12.75">
      <c r="A57" s="117" t="s">
        <v>105</v>
      </c>
      <c r="B57" s="117"/>
      <c r="C57" s="117"/>
      <c r="D57" s="117"/>
    </row>
    <row r="58" spans="1:4" s="27" customFormat="1" ht="12.75">
      <c r="A58" s="25" t="s">
        <v>191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196</v>
      </c>
      <c r="B64" s="28"/>
      <c r="C64" s="53">
        <f>SUM(C66:C70)</f>
        <v>241450</v>
      </c>
      <c r="D64" s="53">
        <f>SUM(D66:D70)</f>
        <v>122033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241450</v>
      </c>
      <c r="D66" s="24">
        <v>122033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197</v>
      </c>
      <c r="B71" s="28"/>
      <c r="C71" s="53">
        <f>C58-C64</f>
        <v>-241450</v>
      </c>
      <c r="D71" s="53">
        <f>D58-D64</f>
        <v>-122033</v>
      </c>
    </row>
    <row r="72" spans="1:4" ht="12.75">
      <c r="A72" s="4" t="s">
        <v>112</v>
      </c>
      <c r="B72" s="23"/>
      <c r="C72" s="24">
        <v>-836</v>
      </c>
      <c r="D72" s="24">
        <v>-642</v>
      </c>
    </row>
    <row r="73" spans="1:4" s="27" customFormat="1" ht="12.75">
      <c r="A73" s="25" t="s">
        <v>198</v>
      </c>
      <c r="B73" s="28"/>
      <c r="C73" s="53">
        <f>C28+C56+C71+C72</f>
        <v>-44071</v>
      </c>
      <c r="D73" s="53">
        <f>D28+D56+D71+D72</f>
        <v>-281583</v>
      </c>
    </row>
    <row r="74" spans="1:6" ht="25.5">
      <c r="A74" s="4" t="s">
        <v>113</v>
      </c>
      <c r="B74" s="23" t="s">
        <v>162</v>
      </c>
      <c r="C74" s="24">
        <f>баланс!D10</f>
        <v>105377</v>
      </c>
      <c r="D74" s="24">
        <v>664711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61306</v>
      </c>
      <c r="D75" s="24">
        <f>D74+D73</f>
        <v>383128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C85" sqref="C85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12" t="s">
        <v>160</v>
      </c>
      <c r="B10" s="112"/>
      <c r="C10" s="112"/>
      <c r="D10" s="112"/>
      <c r="E10" s="112"/>
      <c r="F10" s="112"/>
      <c r="G10" s="112"/>
      <c r="H10" s="112"/>
      <c r="I10" s="112"/>
    </row>
    <row r="11" spans="1:4" s="8" customFormat="1" ht="24.75" customHeight="1" hidden="1">
      <c r="A11" s="112"/>
      <c r="B11" s="112"/>
      <c r="C11" s="112"/>
      <c r="D11" s="112"/>
    </row>
    <row r="12" spans="1:9" s="8" customFormat="1" ht="24.75" customHeight="1">
      <c r="A12" s="112" t="s">
        <v>275</v>
      </c>
      <c r="B12" s="112"/>
      <c r="C12" s="112"/>
      <c r="D12" s="112"/>
      <c r="E12" s="112"/>
      <c r="F12" s="112"/>
      <c r="G12" s="112"/>
      <c r="H12" s="112"/>
      <c r="I12" s="11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18" t="s">
        <v>115</v>
      </c>
      <c r="B15" s="118" t="s">
        <v>1</v>
      </c>
      <c r="C15" s="118" t="s">
        <v>116</v>
      </c>
      <c r="D15" s="118"/>
      <c r="E15" s="118"/>
      <c r="F15" s="118"/>
      <c r="G15" s="118"/>
      <c r="H15" s="118" t="s">
        <v>28</v>
      </c>
      <c r="I15" s="118" t="s">
        <v>117</v>
      </c>
    </row>
    <row r="16" spans="1:9" ht="89.25">
      <c r="A16" s="118"/>
      <c r="B16" s="118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18"/>
      <c r="I16" s="118"/>
    </row>
    <row r="17" spans="1:9" s="27" customFormat="1" ht="12.75">
      <c r="A17" s="25" t="s">
        <v>178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-6746913</v>
      </c>
      <c r="H17" s="32">
        <v>0</v>
      </c>
      <c r="I17" s="55">
        <f>C17+G17</f>
        <v>-5746913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-6746913</v>
      </c>
      <c r="H19" s="55">
        <f t="shared" si="0"/>
        <v>0</v>
      </c>
      <c r="I19" s="55">
        <f t="shared" si="0"/>
        <v>-5746913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37808</v>
      </c>
      <c r="H20" s="55">
        <f t="shared" si="1"/>
        <v>0</v>
      </c>
      <c r="I20" s="55">
        <f>SUM(C20:H20)</f>
        <v>37808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37808</v>
      </c>
      <c r="H21" s="33"/>
      <c r="I21" s="32">
        <f aca="true" t="shared" si="2" ref="I21:I79">SUM(C21:H21)</f>
        <v>37808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202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-6709105</v>
      </c>
      <c r="H48" s="55">
        <f>H19+H20+H33</f>
        <v>0</v>
      </c>
      <c r="I48" s="55">
        <f>SUM(C48:H48)</f>
        <v>-5709105</v>
      </c>
      <c r="J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-6709105</v>
      </c>
      <c r="H50" s="56">
        <f>H48+H49</f>
        <v>0</v>
      </c>
      <c r="I50" s="55">
        <f t="shared" si="2"/>
        <v>-5709105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-86826.17190000007</v>
      </c>
      <c r="H51" s="55">
        <f t="shared" si="5"/>
        <v>0</v>
      </c>
      <c r="I51" s="55">
        <f>SUM(C51:H51)</f>
        <v>-86826.17190000007</v>
      </c>
    </row>
    <row r="52" spans="1:9" ht="12.75">
      <c r="A52" s="4" t="s">
        <v>148</v>
      </c>
      <c r="B52" s="3"/>
      <c r="C52" s="33"/>
      <c r="D52" s="33"/>
      <c r="E52" s="33"/>
      <c r="F52" s="33"/>
      <c r="G52" s="33">
        <f>ОПиУ!C46</f>
        <v>-86826.17190000007</v>
      </c>
      <c r="H52" s="33"/>
      <c r="I52" s="32">
        <f t="shared" si="2"/>
        <v>-86826.17190000007</v>
      </c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276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-6795931.1719</v>
      </c>
      <c r="H79" s="32">
        <f t="shared" si="8"/>
        <v>0</v>
      </c>
      <c r="I79" s="55">
        <f t="shared" si="2"/>
        <v>-5795931.1719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I84" s="29"/>
    </row>
    <row r="85" s="8" customFormat="1" ht="22.5" customHeight="1">
      <c r="A85" s="12" t="s">
        <v>154</v>
      </c>
    </row>
    <row r="86" s="8" customFormat="1" ht="12">
      <c r="A86" s="11" t="s">
        <v>30</v>
      </c>
    </row>
    <row r="87" s="8" customFormat="1" ht="12">
      <c r="A87" s="11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258</v>
      </c>
      <c r="C1" s="76" t="s">
        <v>259</v>
      </c>
      <c r="D1" s="77" t="s">
        <v>260</v>
      </c>
      <c r="E1" s="77" t="s">
        <v>213</v>
      </c>
      <c r="F1" s="77" t="s">
        <v>250</v>
      </c>
    </row>
    <row r="2" spans="1:6" ht="14.25" hidden="1">
      <c r="A2" s="75" t="s">
        <v>251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261</v>
      </c>
      <c r="B3" s="79" t="s">
        <v>253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252</v>
      </c>
      <c r="B4" s="81" t="s">
        <v>253</v>
      </c>
      <c r="C4" s="81">
        <v>-71</v>
      </c>
      <c r="D4" s="81">
        <v>-495</v>
      </c>
      <c r="E4" s="81">
        <v>-612</v>
      </c>
      <c r="F4" s="81" t="s">
        <v>262</v>
      </c>
    </row>
    <row r="5" spans="1:6" ht="15" thickBot="1">
      <c r="A5" s="75" t="s">
        <v>254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261</v>
      </c>
      <c r="B6" s="79" t="s">
        <v>253</v>
      </c>
      <c r="C6" s="79" t="s">
        <v>253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252</v>
      </c>
      <c r="B7" s="81" t="s">
        <v>253</v>
      </c>
      <c r="C7" s="81" t="s">
        <v>253</v>
      </c>
      <c r="D7" s="81" t="s">
        <v>253</v>
      </c>
      <c r="E7" s="81">
        <v>-18</v>
      </c>
      <c r="F7" s="81">
        <v>-18</v>
      </c>
    </row>
    <row r="8" spans="1:6" ht="15" thickBot="1">
      <c r="A8" s="75" t="s">
        <v>266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257</v>
      </c>
      <c r="B9" s="74" t="s">
        <v>253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255</v>
      </c>
      <c r="B10" s="79" t="s">
        <v>253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256</v>
      </c>
      <c r="B11" s="81" t="s">
        <v>253</v>
      </c>
      <c r="C11" s="81" t="s">
        <v>253</v>
      </c>
      <c r="D11" s="81" t="s">
        <v>253</v>
      </c>
      <c r="E11" s="81">
        <v>-6</v>
      </c>
      <c r="F11" s="81">
        <v>-6</v>
      </c>
    </row>
    <row r="12" spans="1:6" ht="29.25" thickBot="1">
      <c r="A12" s="75" t="s">
        <v>257</v>
      </c>
      <c r="B12" s="73" t="s">
        <v>253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255</v>
      </c>
      <c r="B13" s="79" t="s">
        <v>253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256</v>
      </c>
      <c r="B14" s="81" t="s">
        <v>253</v>
      </c>
      <c r="C14" s="81" t="s">
        <v>253</v>
      </c>
      <c r="D14" s="81" t="s">
        <v>253</v>
      </c>
      <c r="E14" s="81"/>
      <c r="F14" s="81"/>
      <c r="G14" s="34"/>
    </row>
    <row r="15" spans="1:6" ht="29.25" thickBot="1">
      <c r="A15" s="75" t="s">
        <v>264</v>
      </c>
      <c r="B15" s="73" t="s">
        <v>253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263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265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0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203</v>
      </c>
      <c r="B3" s="69">
        <f>K3</f>
        <v>24847.128510000002</v>
      </c>
      <c r="I3" s="64" t="s">
        <v>222</v>
      </c>
      <c r="J3" s="65">
        <v>24847128.51</v>
      </c>
      <c r="K3" s="66">
        <f>J3/1000</f>
        <v>24847.128510000002</v>
      </c>
    </row>
    <row r="4" spans="1:11" ht="16.5" thickBot="1">
      <c r="A4" s="68" t="s">
        <v>204</v>
      </c>
      <c r="B4" s="69">
        <f>K6+K8+K19+K17</f>
        <v>48770.4889</v>
      </c>
      <c r="I4" s="64" t="s">
        <v>205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205</v>
      </c>
      <c r="B5" s="69">
        <f>K4</f>
        <v>302</v>
      </c>
      <c r="I5" s="64" t="s">
        <v>223</v>
      </c>
      <c r="J5" s="65">
        <v>150000</v>
      </c>
      <c r="K5" s="66">
        <f t="shared" si="0"/>
        <v>150</v>
      </c>
    </row>
    <row r="6" spans="1:11" ht="16.5" thickBot="1">
      <c r="A6" s="68" t="s">
        <v>206</v>
      </c>
      <c r="B6" s="69">
        <f>K15+K13+K14</f>
        <v>13533.16876</v>
      </c>
      <c r="I6" s="64" t="s">
        <v>224</v>
      </c>
      <c r="J6" s="65">
        <v>669642.87</v>
      </c>
      <c r="K6" s="66">
        <f t="shared" si="0"/>
        <v>669.64287</v>
      </c>
    </row>
    <row r="7" spans="1:11" ht="16.5" thickBot="1">
      <c r="A7" s="68" t="s">
        <v>207</v>
      </c>
      <c r="B7" s="69"/>
      <c r="I7" s="64" t="s">
        <v>219</v>
      </c>
      <c r="J7" s="65">
        <v>2536318.34</v>
      </c>
      <c r="K7" s="66">
        <f t="shared" si="0"/>
        <v>2536.31834</v>
      </c>
    </row>
    <row r="8" spans="1:11" ht="16.5" thickBot="1">
      <c r="A8" s="68" t="s">
        <v>208</v>
      </c>
      <c r="B8" s="69">
        <f>K18+K5</f>
        <v>482.72947</v>
      </c>
      <c r="I8" s="64" t="s">
        <v>225</v>
      </c>
      <c r="J8" s="65">
        <v>21696046.52</v>
      </c>
      <c r="K8" s="66">
        <f t="shared" si="0"/>
        <v>21696.04652</v>
      </c>
    </row>
    <row r="9" spans="1:11" ht="16.5" thickBot="1">
      <c r="A9" s="68" t="s">
        <v>209</v>
      </c>
      <c r="B9" s="69">
        <f>K10</f>
        <v>3084.26075</v>
      </c>
      <c r="I9" s="64" t="s">
        <v>226</v>
      </c>
      <c r="J9" s="65">
        <v>1404525.01</v>
      </c>
      <c r="K9" s="66">
        <f t="shared" si="0"/>
        <v>1404.52501</v>
      </c>
    </row>
    <row r="10" spans="1:11" ht="16.5" thickBot="1">
      <c r="A10" s="68" t="s">
        <v>210</v>
      </c>
      <c r="B10" s="69">
        <f>K16</f>
        <v>6882.4616</v>
      </c>
      <c r="I10" s="64" t="s">
        <v>227</v>
      </c>
      <c r="J10" s="65">
        <v>3084260.75</v>
      </c>
      <c r="K10" s="66">
        <f t="shared" si="0"/>
        <v>3084.26075</v>
      </c>
    </row>
    <row r="11" spans="1:11" ht="16.5" thickBot="1">
      <c r="A11" s="68" t="s">
        <v>211</v>
      </c>
      <c r="B11" s="69">
        <f>K9</f>
        <v>1404.52501</v>
      </c>
      <c r="I11" s="64" t="s">
        <v>220</v>
      </c>
      <c r="J11" s="65">
        <v>683412.51</v>
      </c>
      <c r="K11" s="66">
        <f t="shared" si="0"/>
        <v>683.41251</v>
      </c>
    </row>
    <row r="12" spans="1:11" ht="16.5" thickBot="1">
      <c r="A12" s="68" t="s">
        <v>212</v>
      </c>
      <c r="B12" s="69">
        <f>K12</f>
        <v>10861.06964</v>
      </c>
      <c r="I12" s="64" t="s">
        <v>228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213</v>
      </c>
      <c r="B13" s="69">
        <f>K11+K7+1</f>
        <v>3220.73085</v>
      </c>
      <c r="I13" s="64" t="s">
        <v>229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230</v>
      </c>
      <c r="J14" s="65">
        <v>22500</v>
      </c>
      <c r="K14" s="66">
        <f t="shared" si="0"/>
        <v>22.5</v>
      </c>
    </row>
    <row r="15" spans="9:11" ht="12.75">
      <c r="I15" s="64" t="s">
        <v>231</v>
      </c>
      <c r="J15" s="65">
        <v>7102532.14</v>
      </c>
      <c r="K15" s="66">
        <f t="shared" si="0"/>
        <v>7102.532139999999</v>
      </c>
    </row>
    <row r="16" spans="9:11" ht="12.75">
      <c r="I16" s="64" t="s">
        <v>210</v>
      </c>
      <c r="J16" s="65">
        <v>6882461.6</v>
      </c>
      <c r="K16" s="66">
        <f t="shared" si="0"/>
        <v>6882.4616</v>
      </c>
    </row>
    <row r="17" spans="9:11" ht="12.75">
      <c r="I17" s="64" t="s">
        <v>232</v>
      </c>
      <c r="J17" s="65">
        <v>471353.51</v>
      </c>
      <c r="K17" s="66">
        <f t="shared" si="0"/>
        <v>471.35351</v>
      </c>
    </row>
    <row r="18" spans="9:11" ht="13.5" thickBot="1">
      <c r="I18" s="64" t="s">
        <v>233</v>
      </c>
      <c r="J18" s="65">
        <v>332729.47</v>
      </c>
      <c r="K18" s="66">
        <f t="shared" si="0"/>
        <v>332.72947</v>
      </c>
    </row>
    <row r="19" spans="1:11" ht="16.5" thickBot="1">
      <c r="A19" s="62" t="s">
        <v>214</v>
      </c>
      <c r="B19" s="69">
        <f>K27+K28+K34+K36+K37</f>
        <v>7788.8</v>
      </c>
      <c r="I19" s="64" t="s">
        <v>234</v>
      </c>
      <c r="J19" s="65">
        <v>25933446</v>
      </c>
      <c r="K19" s="66">
        <f t="shared" si="0"/>
        <v>25933.446</v>
      </c>
    </row>
    <row r="20" spans="1:2" ht="16.5" thickBot="1">
      <c r="A20" s="63" t="s">
        <v>203</v>
      </c>
      <c r="B20" s="69">
        <f>K22</f>
        <v>1545.4813000000001</v>
      </c>
    </row>
    <row r="21" spans="1:2" ht="16.5" thickBot="1">
      <c r="A21" s="63" t="s">
        <v>215</v>
      </c>
      <c r="B21" s="69">
        <f>K35</f>
        <v>25.39801</v>
      </c>
    </row>
    <row r="22" spans="1:11" ht="16.5" thickBot="1">
      <c r="A22" s="63" t="s">
        <v>216</v>
      </c>
      <c r="B22" s="69">
        <f>K26+K25</f>
        <v>3067.353</v>
      </c>
      <c r="I22" s="70" t="s">
        <v>222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217</v>
      </c>
      <c r="B23" s="69">
        <f>K39</f>
        <v>38.61433</v>
      </c>
      <c r="I23" s="70" t="s">
        <v>235</v>
      </c>
      <c r="J23" s="71">
        <v>446428.57</v>
      </c>
      <c r="K23" s="66">
        <f t="shared" si="1"/>
        <v>446.42857</v>
      </c>
    </row>
    <row r="24" spans="1:11" ht="16.5" thickBot="1">
      <c r="A24" s="63" t="s">
        <v>235</v>
      </c>
      <c r="B24" s="69">
        <f>K23</f>
        <v>446.42857</v>
      </c>
      <c r="I24" s="70" t="s">
        <v>236</v>
      </c>
      <c r="J24" s="71">
        <v>38287.5</v>
      </c>
      <c r="K24" s="66">
        <f t="shared" si="1"/>
        <v>38.2875</v>
      </c>
    </row>
    <row r="25" spans="1:11" ht="16.5" thickBot="1">
      <c r="A25" s="63" t="s">
        <v>218</v>
      </c>
      <c r="B25" s="69">
        <f>K33</f>
        <v>27</v>
      </c>
      <c r="I25" s="70" t="s">
        <v>237</v>
      </c>
      <c r="J25" s="71">
        <v>303464</v>
      </c>
      <c r="K25" s="66">
        <f t="shared" si="1"/>
        <v>303.464</v>
      </c>
    </row>
    <row r="26" spans="1:11" ht="16.5" thickBot="1">
      <c r="A26" s="63" t="s">
        <v>219</v>
      </c>
      <c r="B26" s="69">
        <f>K32</f>
        <v>12.5</v>
      </c>
      <c r="I26" s="70" t="s">
        <v>216</v>
      </c>
      <c r="J26" s="71">
        <v>2763889</v>
      </c>
      <c r="K26" s="66">
        <f t="shared" si="1"/>
        <v>2763.889</v>
      </c>
    </row>
    <row r="27" spans="1:11" ht="16.5" thickBot="1">
      <c r="A27" s="63" t="s">
        <v>213</v>
      </c>
      <c r="B27" s="69">
        <f>K30</f>
        <v>3726.03</v>
      </c>
      <c r="I27" s="70" t="s">
        <v>238</v>
      </c>
      <c r="J27" s="71">
        <v>679800</v>
      </c>
      <c r="K27" s="66">
        <f t="shared" si="1"/>
        <v>679.8</v>
      </c>
    </row>
    <row r="28" spans="1:11" ht="16.5" thickBot="1">
      <c r="A28" s="63" t="s">
        <v>220</v>
      </c>
      <c r="B28" s="69">
        <f>K24+K29+K31+K38+K40+K41</f>
        <v>1597.3519900000001</v>
      </c>
      <c r="I28" s="70" t="s">
        <v>239</v>
      </c>
      <c r="J28" s="71">
        <v>6759417</v>
      </c>
      <c r="K28" s="66">
        <f t="shared" si="1"/>
        <v>6759.417</v>
      </c>
    </row>
    <row r="29" spans="1:11" ht="16.5" thickBot="1">
      <c r="A29" s="63" t="s">
        <v>221</v>
      </c>
      <c r="B29" s="69"/>
      <c r="I29" s="70" t="s">
        <v>240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241</v>
      </c>
      <c r="J30" s="71">
        <v>3726030</v>
      </c>
      <c r="K30" s="66">
        <f t="shared" si="1"/>
        <v>3726.03</v>
      </c>
    </row>
    <row r="31" spans="9:11" ht="12.75">
      <c r="I31" s="70" t="s">
        <v>242</v>
      </c>
      <c r="J31" s="71">
        <v>76575</v>
      </c>
      <c r="K31" s="66">
        <f t="shared" si="1"/>
        <v>76.575</v>
      </c>
    </row>
    <row r="32" spans="9:11" ht="12.75">
      <c r="I32" s="70" t="s">
        <v>243</v>
      </c>
      <c r="J32" s="71">
        <v>12500</v>
      </c>
      <c r="K32" s="66">
        <f t="shared" si="1"/>
        <v>12.5</v>
      </c>
    </row>
    <row r="33" spans="9:11" ht="12.75">
      <c r="I33" s="70" t="s">
        <v>218</v>
      </c>
      <c r="J33" s="71">
        <v>27000</v>
      </c>
      <c r="K33" s="66">
        <f t="shared" si="1"/>
        <v>27</v>
      </c>
    </row>
    <row r="34" spans="9:11" ht="12.75">
      <c r="I34" s="70" t="s">
        <v>244</v>
      </c>
      <c r="J34" s="71">
        <v>88236</v>
      </c>
      <c r="K34" s="66">
        <f t="shared" si="1"/>
        <v>88.236</v>
      </c>
    </row>
    <row r="35" spans="9:11" ht="12.75">
      <c r="I35" s="70" t="s">
        <v>227</v>
      </c>
      <c r="J35" s="71">
        <v>25398.01</v>
      </c>
      <c r="K35" s="66">
        <f t="shared" si="1"/>
        <v>25.39801</v>
      </c>
    </row>
    <row r="36" spans="9:11" ht="12.75">
      <c r="I36" s="70" t="s">
        <v>245</v>
      </c>
      <c r="J36" s="71">
        <v>104057</v>
      </c>
      <c r="K36" s="66">
        <f t="shared" si="1"/>
        <v>104.057</v>
      </c>
    </row>
    <row r="37" spans="9:11" ht="12.75">
      <c r="I37" s="70" t="s">
        <v>246</v>
      </c>
      <c r="J37" s="71">
        <v>157290</v>
      </c>
      <c r="K37" s="66">
        <f t="shared" si="1"/>
        <v>157.29</v>
      </c>
    </row>
    <row r="38" spans="9:11" ht="12.75">
      <c r="I38" s="70" t="s">
        <v>220</v>
      </c>
      <c r="J38" s="71">
        <v>162375.77</v>
      </c>
      <c r="K38" s="66">
        <f t="shared" si="1"/>
        <v>162.37577</v>
      </c>
    </row>
    <row r="39" spans="9:11" ht="12.75">
      <c r="I39" s="70" t="s">
        <v>247</v>
      </c>
      <c r="J39" s="71">
        <v>38614.33</v>
      </c>
      <c r="K39" s="66">
        <f t="shared" si="1"/>
        <v>38.61433</v>
      </c>
    </row>
    <row r="40" spans="9:11" ht="24">
      <c r="I40" s="70" t="s">
        <v>248</v>
      </c>
      <c r="J40" s="71">
        <v>876341.72</v>
      </c>
      <c r="K40" s="66">
        <f t="shared" si="1"/>
        <v>876.34172</v>
      </c>
    </row>
    <row r="41" spans="9:11" ht="12.75">
      <c r="I41" s="70" t="s">
        <v>249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2022-08-08T11:16:47Z</cp:lastPrinted>
  <dcterms:created xsi:type="dcterms:W3CDTF">2010-11-30T06:33:03Z</dcterms:created>
  <dcterms:modified xsi:type="dcterms:W3CDTF">2022-08-10T05:29:06Z</dcterms:modified>
  <cp:category/>
  <cp:version/>
  <cp:contentType/>
  <cp:contentStatus/>
</cp:coreProperties>
</file>